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@M所得併稅\實際給付清冊所得\1空白清冊\"/>
    </mc:Choice>
  </mc:AlternateContent>
  <xr:revisionPtr revIDLastSave="0" documentId="13_ncr:1_{88549523-4232-49DE-9DA5-2C8E3652FC3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清冊選項" sheetId="11" state="hidden" r:id="rId1"/>
    <sheet name="歸戶清冊" sheetId="19" r:id="rId2"/>
    <sheet name="歸戶清冊填表範例" sheetId="20" r:id="rId3"/>
    <sheet name="其他給付匯入" sheetId="21" state="hidden" r:id="rId4"/>
    <sheet name="歸戶清冊(50筆)" sheetId="12" state="hidden" r:id="rId5"/>
    <sheet name="歸戶清冊(100筆)" sheetId="5" state="hidden" r:id="rId6"/>
    <sheet name="歸戶清冊(員工獎品禮券)" sheetId="13" state="hidden" r:id="rId7"/>
    <sheet name="歸戶清冊(訪談問券施測)" sheetId="14" state="hidden" r:id="rId8"/>
    <sheet name="歸戶清冊(稿費競賽作品版權歸公)" sheetId="15" state="hidden" r:id="rId9"/>
    <sheet name="歸戶清冊(各項比賽、摸彩活動獎金禮券)" sheetId="16" state="hidden" r:id="rId10"/>
    <sheet name="歸戶清冊(非屬職務之其他所得獎品禮券)" sheetId="17" state="hidden" r:id="rId11"/>
    <sheet name="選項&amp;設定" sheetId="2" state="hidden" r:id="rId12"/>
  </sheets>
  <definedNames>
    <definedName name="_xlnm.Print_Area" localSheetId="1">歸戶清冊!$B$2:$M$70</definedName>
    <definedName name="_xlnm.Print_Area" localSheetId="5">'歸戶清冊(100筆)'!$A$2:$L$120</definedName>
    <definedName name="_xlnm.Print_Area" localSheetId="4">'歸戶清冊(50筆)'!$A$2:$L$70</definedName>
    <definedName name="_xlnm.Print_Area" localSheetId="9">'歸戶清冊(各項比賽、摸彩活動獎金禮券)'!$A$2:$L$70</definedName>
    <definedName name="_xlnm.Print_Area" localSheetId="10">'歸戶清冊(非屬職務之其他所得獎品禮券)'!$A$2:$L$70</definedName>
    <definedName name="_xlnm.Print_Area" localSheetId="6">'歸戶清冊(員工獎品禮券)'!$A$2:$L$70</definedName>
    <definedName name="_xlnm.Print_Area" localSheetId="7">'歸戶清冊(訪談問券施測)'!$A$2:$L$70</definedName>
    <definedName name="_xlnm.Print_Area" localSheetId="8">'歸戶清冊(稿費競賽作品版權歸公)'!$A$2:$L$70</definedName>
    <definedName name="_xlnm.Print_Area" localSheetId="2">歸戶清冊填表範例!$B$2:$M$30</definedName>
    <definedName name="_xlnm.Print_Titles" localSheetId="1">歸戶清冊!$2:$11</definedName>
    <definedName name="_xlnm.Print_Titles" localSheetId="5">'歸戶清冊(100筆)'!$2:$11</definedName>
    <definedName name="_xlnm.Print_Titles" localSheetId="4">'歸戶清冊(50筆)'!$2:$11</definedName>
    <definedName name="_xlnm.Print_Titles" localSheetId="9">'歸戶清冊(各項比賽、摸彩活動獎金禮券)'!$2:$11</definedName>
    <definedName name="_xlnm.Print_Titles" localSheetId="10">'歸戶清冊(非屬職務之其他所得獎品禮券)'!$2:$11</definedName>
    <definedName name="_xlnm.Print_Titles" localSheetId="6">'歸戶清冊(員工獎品禮券)'!$2:$11</definedName>
    <definedName name="_xlnm.Print_Titles" localSheetId="7">'歸戶清冊(訪談問券施測)'!$2:$11</definedName>
    <definedName name="_xlnm.Print_Titles" localSheetId="8">'歸戶清冊(稿費競賽作品版權歸公)'!$2:$11</definedName>
    <definedName name="_xlnm.Print_Titles" localSheetId="2">歸戶清冊填表範例!$2:$11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9" l="1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12" i="19"/>
  <c r="A3" i="21"/>
  <c r="C3" i="21"/>
  <c r="X3" i="21"/>
  <c r="AB3" i="21"/>
  <c r="AE3" i="21"/>
  <c r="AJ3" i="21"/>
  <c r="A4" i="21"/>
  <c r="C4" i="21"/>
  <c r="X4" i="21"/>
  <c r="AB4" i="21"/>
  <c r="AE4" i="21"/>
  <c r="AJ4" i="21"/>
  <c r="A5" i="21"/>
  <c r="C5" i="21"/>
  <c r="X5" i="21"/>
  <c r="AB5" i="21"/>
  <c r="AE5" i="21"/>
  <c r="AJ5" i="21"/>
  <c r="A6" i="21"/>
  <c r="C6" i="21"/>
  <c r="X6" i="21"/>
  <c r="AB6" i="21"/>
  <c r="AE6" i="21"/>
  <c r="AJ6" i="21"/>
  <c r="A7" i="21"/>
  <c r="C7" i="21"/>
  <c r="G7" i="21"/>
  <c r="X7" i="21"/>
  <c r="AB7" i="21"/>
  <c r="AE7" i="21"/>
  <c r="AJ7" i="21"/>
  <c r="A8" i="21"/>
  <c r="C8" i="21"/>
  <c r="X8" i="21"/>
  <c r="AB8" i="21"/>
  <c r="AE8" i="21"/>
  <c r="AJ8" i="21"/>
  <c r="A9" i="21"/>
  <c r="C9" i="21"/>
  <c r="X9" i="21"/>
  <c r="AB9" i="21"/>
  <c r="AE9" i="21"/>
  <c r="AJ9" i="21"/>
  <c r="A10" i="21"/>
  <c r="C10" i="21"/>
  <c r="X10" i="21"/>
  <c r="AB10" i="21"/>
  <c r="AE10" i="21"/>
  <c r="AJ10" i="21"/>
  <c r="A11" i="21"/>
  <c r="C11" i="21"/>
  <c r="X11" i="21"/>
  <c r="AB11" i="21"/>
  <c r="AE11" i="21"/>
  <c r="AJ11" i="21"/>
  <c r="A12" i="21"/>
  <c r="C12" i="21"/>
  <c r="X12" i="21"/>
  <c r="AB12" i="21"/>
  <c r="AE12" i="21"/>
  <c r="AJ12" i="21"/>
  <c r="A13" i="21"/>
  <c r="C13" i="21"/>
  <c r="X13" i="21"/>
  <c r="AB13" i="21"/>
  <c r="AE13" i="21"/>
  <c r="AJ13" i="21"/>
  <c r="A14" i="21"/>
  <c r="C14" i="21"/>
  <c r="G14" i="21"/>
  <c r="X14" i="21"/>
  <c r="AB14" i="21"/>
  <c r="AE14" i="21"/>
  <c r="AJ14" i="21"/>
  <c r="A15" i="21"/>
  <c r="C15" i="21"/>
  <c r="X15" i="21"/>
  <c r="AB15" i="21"/>
  <c r="AE15" i="21"/>
  <c r="AJ15" i="21"/>
  <c r="A16" i="21"/>
  <c r="C16" i="21"/>
  <c r="X16" i="21"/>
  <c r="AB16" i="21"/>
  <c r="AE16" i="21"/>
  <c r="AJ16" i="21"/>
  <c r="A17" i="21"/>
  <c r="C17" i="21"/>
  <c r="X17" i="21"/>
  <c r="AB17" i="21"/>
  <c r="AE17" i="21"/>
  <c r="AJ17" i="21"/>
  <c r="A18" i="21"/>
  <c r="C18" i="21"/>
  <c r="X18" i="21"/>
  <c r="AB18" i="21"/>
  <c r="AE18" i="21"/>
  <c r="AJ18" i="21"/>
  <c r="A19" i="21"/>
  <c r="C19" i="21"/>
  <c r="G19" i="21"/>
  <c r="X19" i="21"/>
  <c r="AB19" i="21"/>
  <c r="AE19" i="21"/>
  <c r="AJ19" i="21"/>
  <c r="A20" i="21"/>
  <c r="C20" i="21"/>
  <c r="G20" i="21"/>
  <c r="X20" i="21"/>
  <c r="AB20" i="21"/>
  <c r="AE20" i="21"/>
  <c r="AJ20" i="21"/>
  <c r="A21" i="21"/>
  <c r="C21" i="21"/>
  <c r="X21" i="21"/>
  <c r="AB21" i="21"/>
  <c r="AE21" i="21"/>
  <c r="AJ21" i="21"/>
  <c r="A22" i="21"/>
  <c r="C22" i="21"/>
  <c r="X22" i="21"/>
  <c r="AB22" i="21"/>
  <c r="AE22" i="21"/>
  <c r="AJ22" i="21"/>
  <c r="A23" i="21"/>
  <c r="C23" i="21"/>
  <c r="X23" i="21"/>
  <c r="AB23" i="21"/>
  <c r="AE23" i="21"/>
  <c r="AJ23" i="21"/>
  <c r="A24" i="21"/>
  <c r="C24" i="21"/>
  <c r="X24" i="21"/>
  <c r="AB24" i="21"/>
  <c r="AE24" i="21"/>
  <c r="AJ24" i="21"/>
  <c r="A25" i="21"/>
  <c r="C25" i="21"/>
  <c r="X25" i="21"/>
  <c r="AB25" i="21"/>
  <c r="AE25" i="21"/>
  <c r="AJ25" i="21"/>
  <c r="A26" i="21"/>
  <c r="C26" i="21"/>
  <c r="X26" i="21"/>
  <c r="AB26" i="21"/>
  <c r="AE26" i="21"/>
  <c r="AJ26" i="21"/>
  <c r="A27" i="21"/>
  <c r="C27" i="21"/>
  <c r="X27" i="21"/>
  <c r="AB27" i="21"/>
  <c r="AE27" i="21"/>
  <c r="AJ27" i="21"/>
  <c r="A28" i="21"/>
  <c r="C28" i="21"/>
  <c r="X28" i="21"/>
  <c r="AB28" i="21"/>
  <c r="AE28" i="21"/>
  <c r="AJ28" i="21"/>
  <c r="A29" i="21"/>
  <c r="C29" i="21"/>
  <c r="X29" i="21"/>
  <c r="AB29" i="21"/>
  <c r="AE29" i="21"/>
  <c r="AJ29" i="21"/>
  <c r="A30" i="21"/>
  <c r="C30" i="21"/>
  <c r="X30" i="21"/>
  <c r="AB30" i="21"/>
  <c r="AE30" i="21"/>
  <c r="AJ30" i="21"/>
  <c r="A31" i="21"/>
  <c r="C31" i="21"/>
  <c r="X31" i="21"/>
  <c r="AB31" i="21"/>
  <c r="AE31" i="21"/>
  <c r="AJ31" i="21"/>
  <c r="A32" i="21"/>
  <c r="C32" i="21"/>
  <c r="X32" i="21"/>
  <c r="AB32" i="21"/>
  <c r="AE32" i="21"/>
  <c r="AJ32" i="21"/>
  <c r="A33" i="21"/>
  <c r="C33" i="21"/>
  <c r="X33" i="21"/>
  <c r="AB33" i="21"/>
  <c r="AE33" i="21"/>
  <c r="AJ33" i="21"/>
  <c r="A34" i="21"/>
  <c r="C34" i="21"/>
  <c r="X34" i="21"/>
  <c r="AB34" i="21"/>
  <c r="AE34" i="21"/>
  <c r="AJ34" i="21"/>
  <c r="A35" i="21"/>
  <c r="C35" i="21"/>
  <c r="X35" i="21"/>
  <c r="AB35" i="21"/>
  <c r="AE35" i="21"/>
  <c r="AJ35" i="21"/>
  <c r="A36" i="21"/>
  <c r="C36" i="21"/>
  <c r="X36" i="21"/>
  <c r="AB36" i="21"/>
  <c r="AE36" i="21"/>
  <c r="AJ36" i="21"/>
  <c r="A37" i="21"/>
  <c r="C37" i="21"/>
  <c r="X37" i="21"/>
  <c r="AB37" i="21"/>
  <c r="AE37" i="21"/>
  <c r="AJ37" i="21"/>
  <c r="A38" i="21"/>
  <c r="C38" i="21"/>
  <c r="X38" i="21"/>
  <c r="AB38" i="21"/>
  <c r="AE38" i="21"/>
  <c r="AJ38" i="21"/>
  <c r="A39" i="21"/>
  <c r="C39" i="21"/>
  <c r="X39" i="21"/>
  <c r="AB39" i="21"/>
  <c r="AE39" i="21"/>
  <c r="AJ39" i="21"/>
  <c r="A40" i="21"/>
  <c r="C40" i="21"/>
  <c r="X40" i="21"/>
  <c r="AB40" i="21"/>
  <c r="AE40" i="21"/>
  <c r="AJ40" i="21"/>
  <c r="A41" i="21"/>
  <c r="C41" i="21"/>
  <c r="X41" i="21"/>
  <c r="AB41" i="21"/>
  <c r="AE41" i="21"/>
  <c r="AJ41" i="21"/>
  <c r="A42" i="21"/>
  <c r="C42" i="21"/>
  <c r="X42" i="21"/>
  <c r="AB42" i="21"/>
  <c r="AE42" i="21"/>
  <c r="AJ42" i="21"/>
  <c r="A43" i="21"/>
  <c r="C43" i="21"/>
  <c r="X43" i="21"/>
  <c r="AB43" i="21"/>
  <c r="AE43" i="21"/>
  <c r="AJ43" i="21"/>
  <c r="A44" i="21"/>
  <c r="C44" i="21"/>
  <c r="X44" i="21"/>
  <c r="AB44" i="21"/>
  <c r="AE44" i="21"/>
  <c r="AJ44" i="21"/>
  <c r="A45" i="21"/>
  <c r="C45" i="21"/>
  <c r="X45" i="21"/>
  <c r="AB45" i="21"/>
  <c r="AE45" i="21"/>
  <c r="AJ45" i="21"/>
  <c r="A46" i="21"/>
  <c r="C46" i="21"/>
  <c r="X46" i="21"/>
  <c r="AB46" i="21"/>
  <c r="AE46" i="21"/>
  <c r="AJ46" i="21"/>
  <c r="A47" i="21"/>
  <c r="C47" i="21"/>
  <c r="X47" i="21"/>
  <c r="AB47" i="21"/>
  <c r="AE47" i="21"/>
  <c r="AJ47" i="21"/>
  <c r="A48" i="21"/>
  <c r="C48" i="21"/>
  <c r="X48" i="21"/>
  <c r="AB48" i="21"/>
  <c r="AE48" i="21"/>
  <c r="AJ48" i="21"/>
  <c r="A49" i="21"/>
  <c r="C49" i="21"/>
  <c r="X49" i="21"/>
  <c r="AB49" i="21"/>
  <c r="AE49" i="21"/>
  <c r="AJ49" i="21"/>
  <c r="A50" i="21"/>
  <c r="C50" i="21"/>
  <c r="X50" i="21"/>
  <c r="AB50" i="21"/>
  <c r="AE50" i="21"/>
  <c r="AJ50" i="21"/>
  <c r="A51" i="21"/>
  <c r="C51" i="21"/>
  <c r="X51" i="21"/>
  <c r="AB51" i="21"/>
  <c r="AE51" i="21"/>
  <c r="AJ51" i="21"/>
  <c r="AE2" i="21"/>
  <c r="AB2" i="21"/>
  <c r="X2" i="21"/>
  <c r="H30" i="19"/>
  <c r="H29" i="19"/>
  <c r="H28" i="19"/>
  <c r="G18" i="21" s="1"/>
  <c r="H27" i="19"/>
  <c r="G17" i="21" s="1"/>
  <c r="H26" i="19"/>
  <c r="G16" i="21" s="1"/>
  <c r="H25" i="19"/>
  <c r="G15" i="21" s="1"/>
  <c r="H24" i="19"/>
  <c r="H23" i="19"/>
  <c r="G13" i="21" s="1"/>
  <c r="H22" i="19"/>
  <c r="G12" i="21" s="1"/>
  <c r="H21" i="19"/>
  <c r="G11" i="21" s="1"/>
  <c r="H20" i="19"/>
  <c r="G10" i="21" s="1"/>
  <c r="H19" i="19"/>
  <c r="G9" i="21" s="1"/>
  <c r="H18" i="19"/>
  <c r="G8" i="21" s="1"/>
  <c r="H17" i="19"/>
  <c r="H16" i="19"/>
  <c r="G6" i="21" s="1"/>
  <c r="H15" i="19"/>
  <c r="G5" i="21" s="1"/>
  <c r="H14" i="19"/>
  <c r="G4" i="21" s="1"/>
  <c r="H13" i="19"/>
  <c r="G3" i="21" s="1"/>
  <c r="H12" i="19"/>
  <c r="AJ2" i="21" l="1"/>
  <c r="G2" i="21"/>
  <c r="C2" i="21"/>
  <c r="A2" i="21"/>
  <c r="I6" i="2" l="1"/>
  <c r="B29" i="20" l="1"/>
  <c r="G22" i="20"/>
  <c r="K21" i="20"/>
  <c r="H21" i="20"/>
  <c r="D21" i="20"/>
  <c r="N21" i="20" s="1"/>
  <c r="K20" i="20"/>
  <c r="H20" i="20"/>
  <c r="D20" i="20"/>
  <c r="N20" i="20" s="1"/>
  <c r="K19" i="20"/>
  <c r="H19" i="20"/>
  <c r="D19" i="20"/>
  <c r="N19" i="20" s="1"/>
  <c r="K18" i="20"/>
  <c r="H18" i="20"/>
  <c r="D18" i="20"/>
  <c r="N18" i="20" s="1"/>
  <c r="K17" i="20"/>
  <c r="H17" i="20"/>
  <c r="D17" i="20"/>
  <c r="N17" i="20" s="1"/>
  <c r="K16" i="20"/>
  <c r="H16" i="20"/>
  <c r="D16" i="20"/>
  <c r="N16" i="20" s="1"/>
  <c r="K15" i="20"/>
  <c r="H15" i="20"/>
  <c r="H22" i="20" s="1"/>
  <c r="D15" i="20"/>
  <c r="N15" i="20" s="1"/>
  <c r="K14" i="20"/>
  <c r="D14" i="20"/>
  <c r="N14" i="20" s="1"/>
  <c r="K13" i="20"/>
  <c r="D13" i="20"/>
  <c r="N13" i="20" s="1"/>
  <c r="K12" i="20"/>
  <c r="D12" i="20"/>
  <c r="N12" i="20" s="1"/>
  <c r="G7" i="20"/>
  <c r="B1" i="20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H7" i="20" l="1"/>
  <c r="D11" i="20"/>
  <c r="D12" i="19"/>
  <c r="H31" i="19" l="1"/>
  <c r="G21" i="21" s="1"/>
  <c r="H32" i="19"/>
  <c r="G22" i="21" s="1"/>
  <c r="H33" i="19"/>
  <c r="G23" i="21" s="1"/>
  <c r="H34" i="19"/>
  <c r="G24" i="21" s="1"/>
  <c r="H35" i="19"/>
  <c r="G25" i="21" s="1"/>
  <c r="H36" i="19"/>
  <c r="G26" i="21" s="1"/>
  <c r="H37" i="19"/>
  <c r="G27" i="21" s="1"/>
  <c r="H38" i="19"/>
  <c r="G28" i="21" s="1"/>
  <c r="H39" i="19"/>
  <c r="G29" i="21" s="1"/>
  <c r="H40" i="19"/>
  <c r="G30" i="21" s="1"/>
  <c r="H41" i="19"/>
  <c r="G31" i="21" s="1"/>
  <c r="H42" i="19"/>
  <c r="G32" i="21" s="1"/>
  <c r="H43" i="19"/>
  <c r="G33" i="21" s="1"/>
  <c r="H44" i="19"/>
  <c r="G34" i="21" s="1"/>
  <c r="H45" i="19"/>
  <c r="G35" i="21" s="1"/>
  <c r="H46" i="19"/>
  <c r="G36" i="21" s="1"/>
  <c r="H47" i="19"/>
  <c r="G37" i="21" s="1"/>
  <c r="H48" i="19"/>
  <c r="G38" i="21" s="1"/>
  <c r="H49" i="19"/>
  <c r="G39" i="21" s="1"/>
  <c r="H50" i="19"/>
  <c r="G40" i="21" s="1"/>
  <c r="H51" i="19"/>
  <c r="G41" i="21" s="1"/>
  <c r="H52" i="19"/>
  <c r="G42" i="21" s="1"/>
  <c r="H53" i="19"/>
  <c r="G43" i="21" s="1"/>
  <c r="H54" i="19"/>
  <c r="G44" i="21" s="1"/>
  <c r="H55" i="19"/>
  <c r="G45" i="21" s="1"/>
  <c r="H56" i="19"/>
  <c r="G46" i="21" s="1"/>
  <c r="H57" i="19"/>
  <c r="G47" i="21" s="1"/>
  <c r="H58" i="19"/>
  <c r="G48" i="21" s="1"/>
  <c r="H59" i="19"/>
  <c r="G49" i="21" s="1"/>
  <c r="H60" i="19"/>
  <c r="G50" i="21" s="1"/>
  <c r="H61" i="19"/>
  <c r="G51" i="21" s="1"/>
  <c r="B69" i="19"/>
  <c r="G62" i="19"/>
  <c r="G7" i="19" s="1"/>
  <c r="N61" i="19"/>
  <c r="K61" i="19"/>
  <c r="N60" i="19"/>
  <c r="K60" i="19"/>
  <c r="N59" i="19"/>
  <c r="K59" i="19"/>
  <c r="N58" i="19"/>
  <c r="K58" i="19"/>
  <c r="N57" i="19"/>
  <c r="K57" i="19"/>
  <c r="N56" i="19"/>
  <c r="K56" i="19"/>
  <c r="N55" i="19"/>
  <c r="K55" i="19"/>
  <c r="N54" i="19"/>
  <c r="K54" i="19"/>
  <c r="N53" i="19"/>
  <c r="K53" i="19"/>
  <c r="N52" i="19"/>
  <c r="K52" i="19"/>
  <c r="N51" i="19"/>
  <c r="K51" i="19"/>
  <c r="N50" i="19"/>
  <c r="K50" i="19"/>
  <c r="N49" i="19"/>
  <c r="K49" i="19"/>
  <c r="N48" i="19"/>
  <c r="K48" i="19"/>
  <c r="N47" i="19"/>
  <c r="K47" i="19"/>
  <c r="N46" i="19"/>
  <c r="K46" i="19"/>
  <c r="N45" i="19"/>
  <c r="K45" i="19"/>
  <c r="N44" i="19"/>
  <c r="K44" i="19"/>
  <c r="N43" i="19"/>
  <c r="K43" i="19"/>
  <c r="N42" i="19"/>
  <c r="K42" i="19"/>
  <c r="N41" i="19"/>
  <c r="K41" i="19"/>
  <c r="N40" i="19"/>
  <c r="K40" i="19"/>
  <c r="N39" i="19"/>
  <c r="K39" i="19"/>
  <c r="N38" i="19"/>
  <c r="K38" i="19"/>
  <c r="N37" i="19"/>
  <c r="K37" i="19"/>
  <c r="N36" i="19"/>
  <c r="K36" i="19"/>
  <c r="N35" i="19"/>
  <c r="K35" i="19"/>
  <c r="N34" i="19"/>
  <c r="K34" i="19"/>
  <c r="N33" i="19"/>
  <c r="K33" i="19"/>
  <c r="N32" i="19"/>
  <c r="K32" i="19"/>
  <c r="N31" i="19"/>
  <c r="K31" i="19"/>
  <c r="N30" i="19"/>
  <c r="K30" i="19"/>
  <c r="N29" i="19"/>
  <c r="K29" i="19"/>
  <c r="N28" i="19"/>
  <c r="K28" i="19"/>
  <c r="N27" i="19"/>
  <c r="K27" i="19"/>
  <c r="N26" i="19"/>
  <c r="K26" i="19"/>
  <c r="N25" i="19"/>
  <c r="K25" i="19"/>
  <c r="N24" i="19"/>
  <c r="K24" i="19"/>
  <c r="N23" i="19"/>
  <c r="K23" i="19"/>
  <c r="N22" i="19"/>
  <c r="K22" i="19"/>
  <c r="N21" i="19"/>
  <c r="K21" i="19"/>
  <c r="N20" i="19"/>
  <c r="K20" i="19"/>
  <c r="N19" i="19"/>
  <c r="K19" i="19"/>
  <c r="N18" i="19"/>
  <c r="K18" i="19"/>
  <c r="N17" i="19"/>
  <c r="K17" i="19"/>
  <c r="N16" i="19"/>
  <c r="K16" i="19"/>
  <c r="N15" i="19"/>
  <c r="K15" i="19"/>
  <c r="N14" i="19"/>
  <c r="K14" i="19"/>
  <c r="N13" i="19"/>
  <c r="K13" i="19"/>
  <c r="N12" i="19"/>
  <c r="K12" i="19"/>
  <c r="B1" i="19"/>
  <c r="D11" i="19" l="1"/>
  <c r="H62" i="19"/>
  <c r="H7" i="19" s="1"/>
  <c r="G7" i="17"/>
  <c r="F7" i="17"/>
  <c r="G7" i="16"/>
  <c r="F7" i="16"/>
  <c r="G7" i="15"/>
  <c r="F7" i="15"/>
  <c r="G7" i="14"/>
  <c r="F7" i="14"/>
  <c r="G7" i="13"/>
  <c r="F7" i="13"/>
  <c r="G7" i="5"/>
  <c r="F7" i="5"/>
  <c r="G7" i="12"/>
  <c r="F7" i="12"/>
  <c r="C22" i="11" l="1"/>
  <c r="A69" i="17"/>
  <c r="G62" i="17"/>
  <c r="F62" i="17"/>
  <c r="M61" i="17"/>
  <c r="J61" i="17"/>
  <c r="M60" i="17"/>
  <c r="J60" i="17"/>
  <c r="M59" i="17"/>
  <c r="J59" i="17"/>
  <c r="M58" i="17"/>
  <c r="J58" i="17"/>
  <c r="M57" i="17"/>
  <c r="J57" i="17"/>
  <c r="M56" i="17"/>
  <c r="J56" i="17"/>
  <c r="M55" i="17"/>
  <c r="J55" i="17"/>
  <c r="M54" i="17"/>
  <c r="J54" i="17"/>
  <c r="M53" i="17"/>
  <c r="J53" i="17"/>
  <c r="M52" i="17"/>
  <c r="J52" i="17"/>
  <c r="M51" i="17"/>
  <c r="J51" i="17"/>
  <c r="M50" i="17"/>
  <c r="J50" i="17"/>
  <c r="M49" i="17"/>
  <c r="J49" i="17"/>
  <c r="M48" i="17"/>
  <c r="J48" i="17"/>
  <c r="M47" i="17"/>
  <c r="J47" i="17"/>
  <c r="M46" i="17"/>
  <c r="J46" i="17"/>
  <c r="M45" i="17"/>
  <c r="J45" i="17"/>
  <c r="M44" i="17"/>
  <c r="J44" i="17"/>
  <c r="M43" i="17"/>
  <c r="J43" i="17"/>
  <c r="M42" i="17"/>
  <c r="J42" i="17"/>
  <c r="M41" i="17"/>
  <c r="J41" i="17"/>
  <c r="M40" i="17"/>
  <c r="J40" i="17"/>
  <c r="M39" i="17"/>
  <c r="J39" i="17"/>
  <c r="M38" i="17"/>
  <c r="J38" i="17"/>
  <c r="M37" i="17"/>
  <c r="J37" i="17"/>
  <c r="M36" i="17"/>
  <c r="J36" i="17"/>
  <c r="M35" i="17"/>
  <c r="J35" i="17"/>
  <c r="M34" i="17"/>
  <c r="J34" i="17"/>
  <c r="M33" i="17"/>
  <c r="J33" i="17"/>
  <c r="M32" i="17"/>
  <c r="J32" i="17"/>
  <c r="M31" i="17"/>
  <c r="J31" i="17"/>
  <c r="M30" i="17"/>
  <c r="J30" i="17"/>
  <c r="M29" i="17"/>
  <c r="J29" i="17"/>
  <c r="M28" i="17"/>
  <c r="J28" i="17"/>
  <c r="M27" i="17"/>
  <c r="J27" i="17"/>
  <c r="M26" i="17"/>
  <c r="J26" i="17"/>
  <c r="M25" i="17"/>
  <c r="J25" i="17"/>
  <c r="M24" i="17"/>
  <c r="J24" i="17"/>
  <c r="M23" i="17"/>
  <c r="J23" i="17"/>
  <c r="M22" i="17"/>
  <c r="J22" i="17"/>
  <c r="M21" i="17"/>
  <c r="J21" i="17"/>
  <c r="M20" i="17"/>
  <c r="J20" i="17"/>
  <c r="M19" i="17"/>
  <c r="J19" i="17"/>
  <c r="M18" i="17"/>
  <c r="J18" i="17"/>
  <c r="M17" i="17"/>
  <c r="J17" i="17"/>
  <c r="M16" i="17"/>
  <c r="J16" i="17"/>
  <c r="M15" i="17"/>
  <c r="J15" i="17"/>
  <c r="M14" i="17"/>
  <c r="J14" i="17"/>
  <c r="M13" i="17"/>
  <c r="J13" i="17"/>
  <c r="M12" i="17"/>
  <c r="J12" i="17"/>
  <c r="A1" i="17"/>
  <c r="A69" i="16"/>
  <c r="G62" i="16"/>
  <c r="F62" i="16"/>
  <c r="M61" i="16"/>
  <c r="J61" i="16"/>
  <c r="M60" i="16"/>
  <c r="J60" i="16"/>
  <c r="M59" i="16"/>
  <c r="J59" i="16"/>
  <c r="M58" i="16"/>
  <c r="J58" i="16"/>
  <c r="M57" i="16"/>
  <c r="J57" i="16"/>
  <c r="M56" i="16"/>
  <c r="J56" i="16"/>
  <c r="M55" i="16"/>
  <c r="J55" i="16"/>
  <c r="M54" i="16"/>
  <c r="J54" i="16"/>
  <c r="M53" i="16"/>
  <c r="J53" i="16"/>
  <c r="M52" i="16"/>
  <c r="J52" i="16"/>
  <c r="M51" i="16"/>
  <c r="J51" i="16"/>
  <c r="M50" i="16"/>
  <c r="J50" i="16"/>
  <c r="M49" i="16"/>
  <c r="J49" i="16"/>
  <c r="M48" i="16"/>
  <c r="J48" i="16"/>
  <c r="M47" i="16"/>
  <c r="J47" i="16"/>
  <c r="M46" i="16"/>
  <c r="J46" i="16"/>
  <c r="M45" i="16"/>
  <c r="J45" i="16"/>
  <c r="M44" i="16"/>
  <c r="J44" i="16"/>
  <c r="M43" i="16"/>
  <c r="J43" i="16"/>
  <c r="M42" i="16"/>
  <c r="J42" i="16"/>
  <c r="M41" i="16"/>
  <c r="J41" i="16"/>
  <c r="M40" i="16"/>
  <c r="J40" i="16"/>
  <c r="M39" i="16"/>
  <c r="J39" i="16"/>
  <c r="M38" i="16"/>
  <c r="J38" i="16"/>
  <c r="M37" i="16"/>
  <c r="J37" i="16"/>
  <c r="M36" i="16"/>
  <c r="J36" i="16"/>
  <c r="M35" i="16"/>
  <c r="J35" i="16"/>
  <c r="M34" i="16"/>
  <c r="J34" i="16"/>
  <c r="M33" i="16"/>
  <c r="J33" i="16"/>
  <c r="M32" i="16"/>
  <c r="J32" i="16"/>
  <c r="M31" i="16"/>
  <c r="J31" i="16"/>
  <c r="M30" i="16"/>
  <c r="J30" i="16"/>
  <c r="M29" i="16"/>
  <c r="J29" i="16"/>
  <c r="M28" i="16"/>
  <c r="J28" i="16"/>
  <c r="M27" i="16"/>
  <c r="J27" i="16"/>
  <c r="M26" i="16"/>
  <c r="J26" i="16"/>
  <c r="M25" i="16"/>
  <c r="J25" i="16"/>
  <c r="M24" i="16"/>
  <c r="J24" i="16"/>
  <c r="M23" i="16"/>
  <c r="J23" i="16"/>
  <c r="M22" i="16"/>
  <c r="J22" i="16"/>
  <c r="M21" i="16"/>
  <c r="J21" i="16"/>
  <c r="M20" i="16"/>
  <c r="J20" i="16"/>
  <c r="M19" i="16"/>
  <c r="J19" i="16"/>
  <c r="M18" i="16"/>
  <c r="J18" i="16"/>
  <c r="M17" i="16"/>
  <c r="J17" i="16"/>
  <c r="M16" i="16"/>
  <c r="J16" i="16"/>
  <c r="M15" i="16"/>
  <c r="J15" i="16"/>
  <c r="M14" i="16"/>
  <c r="J14" i="16"/>
  <c r="M13" i="16"/>
  <c r="J13" i="16"/>
  <c r="M12" i="16"/>
  <c r="J12" i="16"/>
  <c r="A1" i="16"/>
  <c r="A69" i="15"/>
  <c r="G62" i="15"/>
  <c r="F62" i="15"/>
  <c r="M61" i="15"/>
  <c r="J61" i="15"/>
  <c r="M60" i="15"/>
  <c r="J60" i="15"/>
  <c r="M59" i="15"/>
  <c r="J59" i="15"/>
  <c r="M58" i="15"/>
  <c r="J58" i="15"/>
  <c r="M57" i="15"/>
  <c r="J57" i="15"/>
  <c r="M56" i="15"/>
  <c r="J56" i="15"/>
  <c r="M55" i="15"/>
  <c r="J55" i="15"/>
  <c r="M54" i="15"/>
  <c r="J54" i="15"/>
  <c r="M53" i="15"/>
  <c r="J53" i="15"/>
  <c r="M52" i="15"/>
  <c r="J52" i="15"/>
  <c r="M51" i="15"/>
  <c r="J51" i="15"/>
  <c r="M50" i="15"/>
  <c r="J50" i="15"/>
  <c r="M49" i="15"/>
  <c r="J49" i="15"/>
  <c r="M48" i="15"/>
  <c r="J48" i="15"/>
  <c r="M47" i="15"/>
  <c r="J47" i="15"/>
  <c r="M46" i="15"/>
  <c r="J46" i="15"/>
  <c r="M45" i="15"/>
  <c r="J45" i="15"/>
  <c r="M44" i="15"/>
  <c r="J44" i="15"/>
  <c r="M43" i="15"/>
  <c r="J43" i="15"/>
  <c r="M42" i="15"/>
  <c r="J42" i="15"/>
  <c r="M41" i="15"/>
  <c r="J41" i="15"/>
  <c r="M40" i="15"/>
  <c r="J40" i="15"/>
  <c r="M39" i="15"/>
  <c r="J39" i="15"/>
  <c r="M38" i="15"/>
  <c r="J38" i="15"/>
  <c r="M37" i="15"/>
  <c r="J37" i="15"/>
  <c r="M36" i="15"/>
  <c r="J36" i="15"/>
  <c r="M35" i="15"/>
  <c r="J35" i="15"/>
  <c r="M34" i="15"/>
  <c r="J34" i="15"/>
  <c r="M33" i="15"/>
  <c r="J33" i="15"/>
  <c r="M32" i="15"/>
  <c r="J32" i="15"/>
  <c r="M31" i="15"/>
  <c r="J31" i="15"/>
  <c r="M30" i="15"/>
  <c r="J30" i="15"/>
  <c r="M29" i="15"/>
  <c r="J29" i="15"/>
  <c r="M28" i="15"/>
  <c r="J28" i="15"/>
  <c r="M27" i="15"/>
  <c r="J27" i="15"/>
  <c r="M26" i="15"/>
  <c r="J26" i="15"/>
  <c r="M25" i="15"/>
  <c r="J25" i="15"/>
  <c r="M24" i="15"/>
  <c r="J24" i="15"/>
  <c r="M23" i="15"/>
  <c r="J23" i="15"/>
  <c r="M22" i="15"/>
  <c r="J22" i="15"/>
  <c r="M21" i="15"/>
  <c r="J21" i="15"/>
  <c r="M20" i="15"/>
  <c r="J20" i="15"/>
  <c r="M19" i="15"/>
  <c r="J19" i="15"/>
  <c r="M18" i="15"/>
  <c r="J18" i="15"/>
  <c r="M17" i="15"/>
  <c r="J17" i="15"/>
  <c r="M16" i="15"/>
  <c r="J16" i="15"/>
  <c r="M15" i="15"/>
  <c r="J15" i="15"/>
  <c r="M14" i="15"/>
  <c r="J14" i="15"/>
  <c r="M13" i="15"/>
  <c r="J13" i="15"/>
  <c r="M12" i="15"/>
  <c r="J12" i="15"/>
  <c r="A1" i="15"/>
  <c r="A69" i="14"/>
  <c r="G62" i="14"/>
  <c r="F62" i="14"/>
  <c r="M61" i="14"/>
  <c r="J61" i="14"/>
  <c r="M60" i="14"/>
  <c r="J60" i="14"/>
  <c r="M59" i="14"/>
  <c r="J59" i="14"/>
  <c r="M58" i="14"/>
  <c r="J58" i="14"/>
  <c r="M57" i="14"/>
  <c r="J57" i="14"/>
  <c r="M56" i="14"/>
  <c r="J56" i="14"/>
  <c r="M55" i="14"/>
  <c r="J55" i="14"/>
  <c r="M54" i="14"/>
  <c r="J54" i="14"/>
  <c r="M53" i="14"/>
  <c r="J53" i="14"/>
  <c r="M52" i="14"/>
  <c r="J52" i="14"/>
  <c r="M51" i="14"/>
  <c r="J51" i="14"/>
  <c r="M50" i="14"/>
  <c r="J50" i="14"/>
  <c r="M49" i="14"/>
  <c r="J49" i="14"/>
  <c r="M48" i="14"/>
  <c r="J48" i="14"/>
  <c r="M47" i="14"/>
  <c r="J47" i="14"/>
  <c r="M46" i="14"/>
  <c r="J46" i="14"/>
  <c r="M45" i="14"/>
  <c r="J45" i="14"/>
  <c r="M44" i="14"/>
  <c r="J44" i="14"/>
  <c r="M43" i="14"/>
  <c r="J43" i="14"/>
  <c r="M42" i="14"/>
  <c r="J42" i="14"/>
  <c r="M41" i="14"/>
  <c r="J41" i="14"/>
  <c r="M40" i="14"/>
  <c r="J40" i="14"/>
  <c r="M39" i="14"/>
  <c r="J39" i="14"/>
  <c r="M38" i="14"/>
  <c r="J38" i="14"/>
  <c r="M37" i="14"/>
  <c r="J37" i="14"/>
  <c r="M36" i="14"/>
  <c r="J36" i="14"/>
  <c r="M35" i="14"/>
  <c r="J35" i="14"/>
  <c r="M34" i="14"/>
  <c r="J34" i="14"/>
  <c r="M33" i="14"/>
  <c r="J33" i="14"/>
  <c r="M32" i="14"/>
  <c r="J32" i="14"/>
  <c r="M31" i="14"/>
  <c r="J31" i="14"/>
  <c r="M30" i="14"/>
  <c r="J30" i="14"/>
  <c r="M29" i="14"/>
  <c r="J29" i="14"/>
  <c r="M28" i="14"/>
  <c r="J28" i="14"/>
  <c r="M27" i="14"/>
  <c r="J27" i="14"/>
  <c r="M26" i="14"/>
  <c r="J26" i="14"/>
  <c r="M25" i="14"/>
  <c r="J25" i="14"/>
  <c r="M24" i="14"/>
  <c r="J24" i="14"/>
  <c r="M23" i="14"/>
  <c r="J23" i="14"/>
  <c r="M22" i="14"/>
  <c r="J22" i="14"/>
  <c r="M21" i="14"/>
  <c r="J21" i="14"/>
  <c r="M20" i="14"/>
  <c r="J20" i="14"/>
  <c r="M19" i="14"/>
  <c r="J19" i="14"/>
  <c r="M18" i="14"/>
  <c r="J18" i="14"/>
  <c r="M17" i="14"/>
  <c r="J17" i="14"/>
  <c r="M16" i="14"/>
  <c r="J16" i="14"/>
  <c r="M15" i="14"/>
  <c r="J15" i="14"/>
  <c r="M14" i="14"/>
  <c r="J14" i="14"/>
  <c r="M13" i="14"/>
  <c r="J13" i="14"/>
  <c r="M12" i="14"/>
  <c r="J12" i="14"/>
  <c r="A1" i="14"/>
  <c r="A69" i="13"/>
  <c r="G62" i="13"/>
  <c r="F62" i="13"/>
  <c r="M61" i="13"/>
  <c r="J61" i="13"/>
  <c r="M60" i="13"/>
  <c r="J60" i="13"/>
  <c r="M59" i="13"/>
  <c r="J59" i="13"/>
  <c r="M58" i="13"/>
  <c r="J58" i="13"/>
  <c r="M57" i="13"/>
  <c r="J57" i="13"/>
  <c r="M56" i="13"/>
  <c r="J56" i="13"/>
  <c r="M55" i="13"/>
  <c r="J55" i="13"/>
  <c r="M54" i="13"/>
  <c r="J54" i="13"/>
  <c r="M53" i="13"/>
  <c r="J53" i="13"/>
  <c r="M52" i="13"/>
  <c r="J52" i="13"/>
  <c r="M51" i="13"/>
  <c r="J51" i="13"/>
  <c r="M50" i="13"/>
  <c r="J50" i="13"/>
  <c r="M49" i="13"/>
  <c r="J49" i="13"/>
  <c r="M48" i="13"/>
  <c r="J48" i="13"/>
  <c r="M47" i="13"/>
  <c r="J47" i="13"/>
  <c r="M46" i="13"/>
  <c r="J46" i="13"/>
  <c r="M45" i="13"/>
  <c r="J45" i="13"/>
  <c r="M44" i="13"/>
  <c r="J44" i="13"/>
  <c r="M43" i="13"/>
  <c r="J43" i="13"/>
  <c r="M42" i="13"/>
  <c r="J42" i="13"/>
  <c r="M41" i="13"/>
  <c r="J41" i="13"/>
  <c r="M40" i="13"/>
  <c r="J40" i="13"/>
  <c r="M39" i="13"/>
  <c r="J39" i="13"/>
  <c r="M38" i="13"/>
  <c r="J38" i="13"/>
  <c r="M37" i="13"/>
  <c r="J37" i="13"/>
  <c r="M36" i="13"/>
  <c r="J36" i="13"/>
  <c r="M35" i="13"/>
  <c r="J35" i="13"/>
  <c r="M34" i="13"/>
  <c r="J34" i="13"/>
  <c r="M33" i="13"/>
  <c r="J33" i="13"/>
  <c r="M32" i="13"/>
  <c r="J32" i="13"/>
  <c r="M31" i="13"/>
  <c r="J31" i="13"/>
  <c r="M30" i="13"/>
  <c r="J30" i="13"/>
  <c r="M29" i="13"/>
  <c r="J29" i="13"/>
  <c r="M28" i="13"/>
  <c r="J28" i="13"/>
  <c r="M27" i="13"/>
  <c r="J27" i="13"/>
  <c r="M26" i="13"/>
  <c r="J26" i="13"/>
  <c r="M25" i="13"/>
  <c r="J25" i="13"/>
  <c r="M24" i="13"/>
  <c r="J24" i="13"/>
  <c r="M23" i="13"/>
  <c r="J23" i="13"/>
  <c r="M22" i="13"/>
  <c r="J22" i="13"/>
  <c r="M21" i="13"/>
  <c r="J21" i="13"/>
  <c r="M20" i="13"/>
  <c r="J20" i="13"/>
  <c r="M19" i="13"/>
  <c r="J19" i="13"/>
  <c r="M18" i="13"/>
  <c r="J18" i="13"/>
  <c r="M17" i="13"/>
  <c r="J17" i="13"/>
  <c r="M16" i="13"/>
  <c r="J16" i="13"/>
  <c r="M15" i="13"/>
  <c r="J15" i="13"/>
  <c r="M14" i="13"/>
  <c r="J14" i="13"/>
  <c r="M13" i="13"/>
  <c r="J13" i="13"/>
  <c r="M12" i="13"/>
  <c r="J12" i="13"/>
  <c r="A1" i="13"/>
  <c r="C11" i="13" l="1"/>
  <c r="C11" i="16"/>
  <c r="C11" i="14"/>
  <c r="C11" i="17"/>
  <c r="C11" i="15"/>
  <c r="G62" i="12"/>
  <c r="F62" i="12"/>
  <c r="G112" i="5"/>
  <c r="F112" i="5"/>
  <c r="A69" i="12"/>
  <c r="M61" i="12"/>
  <c r="J61" i="12"/>
  <c r="M60" i="12"/>
  <c r="J60" i="12"/>
  <c r="M59" i="12"/>
  <c r="J59" i="12"/>
  <c r="M58" i="12"/>
  <c r="J58" i="12"/>
  <c r="M57" i="12"/>
  <c r="J57" i="12"/>
  <c r="M56" i="12"/>
  <c r="J56" i="12"/>
  <c r="M55" i="12"/>
  <c r="J55" i="12"/>
  <c r="M54" i="12"/>
  <c r="J54" i="12"/>
  <c r="M53" i="12"/>
  <c r="J53" i="12"/>
  <c r="M52" i="12"/>
  <c r="J52" i="12"/>
  <c r="M51" i="12"/>
  <c r="J51" i="12"/>
  <c r="M50" i="12"/>
  <c r="J50" i="12"/>
  <c r="M49" i="12"/>
  <c r="J49" i="12"/>
  <c r="M48" i="12"/>
  <c r="J48" i="12"/>
  <c r="M47" i="12"/>
  <c r="J47" i="12"/>
  <c r="M46" i="12"/>
  <c r="J46" i="12"/>
  <c r="M45" i="12"/>
  <c r="J45" i="12"/>
  <c r="M44" i="12"/>
  <c r="J44" i="12"/>
  <c r="M43" i="12"/>
  <c r="J43" i="12"/>
  <c r="M42" i="12"/>
  <c r="J42" i="12"/>
  <c r="M41" i="12"/>
  <c r="J41" i="12"/>
  <c r="M40" i="12"/>
  <c r="J40" i="12"/>
  <c r="M39" i="12"/>
  <c r="J39" i="12"/>
  <c r="M38" i="12"/>
  <c r="J38" i="12"/>
  <c r="M37" i="12"/>
  <c r="J37" i="12"/>
  <c r="M36" i="12"/>
  <c r="J36" i="12"/>
  <c r="M35" i="12"/>
  <c r="J35" i="12"/>
  <c r="M34" i="12"/>
  <c r="J34" i="12"/>
  <c r="M33" i="12"/>
  <c r="J33" i="12"/>
  <c r="M32" i="12"/>
  <c r="J32" i="12"/>
  <c r="M31" i="12"/>
  <c r="J31" i="12"/>
  <c r="M30" i="12"/>
  <c r="J30" i="12"/>
  <c r="M29" i="12"/>
  <c r="J29" i="12"/>
  <c r="M28" i="12"/>
  <c r="J28" i="12"/>
  <c r="M27" i="12"/>
  <c r="J27" i="12"/>
  <c r="M26" i="12"/>
  <c r="J26" i="12"/>
  <c r="M25" i="12"/>
  <c r="J25" i="12"/>
  <c r="M24" i="12"/>
  <c r="J24" i="12"/>
  <c r="M23" i="12"/>
  <c r="J23" i="12"/>
  <c r="M22" i="12"/>
  <c r="J22" i="12"/>
  <c r="M21" i="12"/>
  <c r="J21" i="12"/>
  <c r="M20" i="12"/>
  <c r="J20" i="12"/>
  <c r="M19" i="12"/>
  <c r="J19" i="12"/>
  <c r="M18" i="12"/>
  <c r="J18" i="12"/>
  <c r="M17" i="12"/>
  <c r="J17" i="12"/>
  <c r="M16" i="12"/>
  <c r="J16" i="12"/>
  <c r="M15" i="12"/>
  <c r="J15" i="12"/>
  <c r="M14" i="12"/>
  <c r="J14" i="12"/>
  <c r="M13" i="12"/>
  <c r="J13" i="12"/>
  <c r="M12" i="12"/>
  <c r="J12" i="12"/>
  <c r="A1" i="12"/>
  <c r="M111" i="5"/>
  <c r="J111" i="5"/>
  <c r="M110" i="5"/>
  <c r="J110" i="5"/>
  <c r="M109" i="5"/>
  <c r="J109" i="5"/>
  <c r="M108" i="5"/>
  <c r="J108" i="5"/>
  <c r="M107" i="5"/>
  <c r="J107" i="5"/>
  <c r="M106" i="5"/>
  <c r="J106" i="5"/>
  <c r="M105" i="5"/>
  <c r="J105" i="5"/>
  <c r="M104" i="5"/>
  <c r="J104" i="5"/>
  <c r="M103" i="5"/>
  <c r="J103" i="5"/>
  <c r="M102" i="5"/>
  <c r="J102" i="5"/>
  <c r="M101" i="5"/>
  <c r="J101" i="5"/>
  <c r="M100" i="5"/>
  <c r="J100" i="5"/>
  <c r="M99" i="5"/>
  <c r="J99" i="5"/>
  <c r="M98" i="5"/>
  <c r="J98" i="5"/>
  <c r="M97" i="5"/>
  <c r="J97" i="5"/>
  <c r="M96" i="5"/>
  <c r="J96" i="5"/>
  <c r="M95" i="5"/>
  <c r="J95" i="5"/>
  <c r="M94" i="5"/>
  <c r="J94" i="5"/>
  <c r="M93" i="5"/>
  <c r="J93" i="5"/>
  <c r="M92" i="5"/>
  <c r="J92" i="5"/>
  <c r="M91" i="5"/>
  <c r="J91" i="5"/>
  <c r="M90" i="5"/>
  <c r="J90" i="5"/>
  <c r="M89" i="5"/>
  <c r="J89" i="5"/>
  <c r="M88" i="5"/>
  <c r="J88" i="5"/>
  <c r="M87" i="5"/>
  <c r="J87" i="5"/>
  <c r="M86" i="5"/>
  <c r="J86" i="5"/>
  <c r="M85" i="5"/>
  <c r="J85" i="5"/>
  <c r="M84" i="5"/>
  <c r="J84" i="5"/>
  <c r="M83" i="5"/>
  <c r="J83" i="5"/>
  <c r="M82" i="5"/>
  <c r="J82" i="5"/>
  <c r="M81" i="5"/>
  <c r="J81" i="5"/>
  <c r="M80" i="5"/>
  <c r="J80" i="5"/>
  <c r="M79" i="5"/>
  <c r="J79" i="5"/>
  <c r="M78" i="5"/>
  <c r="J78" i="5"/>
  <c r="M77" i="5"/>
  <c r="J77" i="5"/>
  <c r="M76" i="5"/>
  <c r="J76" i="5"/>
  <c r="M75" i="5"/>
  <c r="J75" i="5"/>
  <c r="M74" i="5"/>
  <c r="J74" i="5"/>
  <c r="M73" i="5"/>
  <c r="J73" i="5"/>
  <c r="M72" i="5"/>
  <c r="J72" i="5"/>
  <c r="M71" i="5"/>
  <c r="J71" i="5"/>
  <c r="M70" i="5"/>
  <c r="J70" i="5"/>
  <c r="M69" i="5"/>
  <c r="J69" i="5"/>
  <c r="M68" i="5"/>
  <c r="J68" i="5"/>
  <c r="M67" i="5"/>
  <c r="J67" i="5"/>
  <c r="M66" i="5"/>
  <c r="J66" i="5"/>
  <c r="M65" i="5"/>
  <c r="J65" i="5"/>
  <c r="M64" i="5"/>
  <c r="J64" i="5"/>
  <c r="M63" i="5"/>
  <c r="J63" i="5"/>
  <c r="M62" i="5"/>
  <c r="J62" i="5"/>
  <c r="M61" i="5"/>
  <c r="J61" i="5"/>
  <c r="M60" i="5"/>
  <c r="J60" i="5"/>
  <c r="M59" i="5"/>
  <c r="J59" i="5"/>
  <c r="M58" i="5"/>
  <c r="J58" i="5"/>
  <c r="M57" i="5"/>
  <c r="J57" i="5"/>
  <c r="M56" i="5"/>
  <c r="J56" i="5"/>
  <c r="M55" i="5"/>
  <c r="J55" i="5"/>
  <c r="M54" i="5"/>
  <c r="J54" i="5"/>
  <c r="M53" i="5"/>
  <c r="J53" i="5"/>
  <c r="M52" i="5"/>
  <c r="J52" i="5"/>
  <c r="M51" i="5"/>
  <c r="J51" i="5"/>
  <c r="M50" i="5"/>
  <c r="J50" i="5"/>
  <c r="M49" i="5"/>
  <c r="J49" i="5"/>
  <c r="M48" i="5"/>
  <c r="J48" i="5"/>
  <c r="M47" i="5"/>
  <c r="J47" i="5"/>
  <c r="M46" i="5"/>
  <c r="J46" i="5"/>
  <c r="M45" i="5"/>
  <c r="J45" i="5"/>
  <c r="M44" i="5"/>
  <c r="J44" i="5"/>
  <c r="M43" i="5"/>
  <c r="J43" i="5"/>
  <c r="M42" i="5"/>
  <c r="J42" i="5"/>
  <c r="M41" i="5"/>
  <c r="J41" i="5"/>
  <c r="M40" i="5"/>
  <c r="J40" i="5"/>
  <c r="M39" i="5"/>
  <c r="J39" i="5"/>
  <c r="M38" i="5"/>
  <c r="J38" i="5"/>
  <c r="M37" i="5"/>
  <c r="J37" i="5"/>
  <c r="M36" i="5"/>
  <c r="J36" i="5"/>
  <c r="M35" i="5"/>
  <c r="J35" i="5"/>
  <c r="M34" i="5"/>
  <c r="J34" i="5"/>
  <c r="M33" i="5"/>
  <c r="J33" i="5"/>
  <c r="M32" i="5"/>
  <c r="J32" i="5"/>
  <c r="M31" i="5"/>
  <c r="J31" i="5"/>
  <c r="M30" i="5"/>
  <c r="J30" i="5"/>
  <c r="M29" i="5"/>
  <c r="J29" i="5"/>
  <c r="M28" i="5"/>
  <c r="J28" i="5"/>
  <c r="M27" i="5"/>
  <c r="J27" i="5"/>
  <c r="M26" i="5"/>
  <c r="J26" i="5"/>
  <c r="M25" i="5"/>
  <c r="J25" i="5"/>
  <c r="M24" i="5"/>
  <c r="J24" i="5"/>
  <c r="M23" i="5"/>
  <c r="J23" i="5"/>
  <c r="M22" i="5"/>
  <c r="J22" i="5"/>
  <c r="C11" i="12" l="1"/>
  <c r="M21" i="5" l="1"/>
  <c r="M20" i="5"/>
  <c r="M19" i="5"/>
  <c r="M18" i="5"/>
  <c r="M17" i="5"/>
  <c r="M16" i="5"/>
  <c r="M15" i="5"/>
  <c r="M14" i="5"/>
  <c r="M12" i="5"/>
  <c r="M13" i="5"/>
  <c r="A119" i="5"/>
  <c r="J21" i="5"/>
  <c r="J20" i="5"/>
  <c r="J19" i="5"/>
  <c r="J18" i="5"/>
  <c r="J17" i="5"/>
  <c r="J16" i="5"/>
  <c r="J15" i="5"/>
  <c r="J14" i="5"/>
  <c r="J13" i="5"/>
  <c r="J12" i="5"/>
  <c r="A1" i="5"/>
  <c r="B6" i="2"/>
  <c r="C11" i="5" l="1"/>
  <c r="B9" i="2"/>
  <c r="B8" i="2"/>
  <c r="B7" i="2"/>
  <c r="B5" i="2"/>
  <c r="J6" i="20" l="1"/>
  <c r="I6" i="20"/>
  <c r="H6" i="20"/>
  <c r="G6" i="15"/>
  <c r="G6" i="13"/>
  <c r="H6" i="5"/>
  <c r="G6" i="5"/>
  <c r="I12" i="5" s="1"/>
  <c r="H6" i="14"/>
  <c r="I6" i="16"/>
  <c r="G6" i="14"/>
  <c r="H6" i="16"/>
  <c r="G6" i="16"/>
  <c r="H6" i="13"/>
  <c r="I6" i="15"/>
  <c r="H6" i="15"/>
  <c r="H6" i="12"/>
  <c r="G6" i="12"/>
  <c r="J6" i="19"/>
  <c r="H6" i="19"/>
  <c r="I6" i="19"/>
  <c r="I6" i="17"/>
  <c r="G6" i="17"/>
  <c r="H6" i="17"/>
  <c r="E8" i="21" l="1"/>
  <c r="E16" i="21"/>
  <c r="E7" i="21"/>
  <c r="E12" i="21"/>
  <c r="E26" i="21"/>
  <c r="E29" i="21"/>
  <c r="E44" i="21"/>
  <c r="E47" i="21"/>
  <c r="E50" i="21"/>
  <c r="E22" i="21"/>
  <c r="E31" i="21"/>
  <c r="E49" i="21"/>
  <c r="E13" i="21"/>
  <c r="E20" i="21"/>
  <c r="E41" i="21"/>
  <c r="E43" i="21"/>
  <c r="E3" i="21"/>
  <c r="E2" i="21"/>
  <c r="E5" i="21"/>
  <c r="E21" i="21"/>
  <c r="E24" i="21"/>
  <c r="E27" i="21"/>
  <c r="E30" i="21"/>
  <c r="E33" i="21"/>
  <c r="E36" i="21"/>
  <c r="E39" i="21"/>
  <c r="E42" i="21"/>
  <c r="E45" i="21"/>
  <c r="E48" i="21"/>
  <c r="E51" i="21"/>
  <c r="E10" i="21"/>
  <c r="E18" i="21"/>
  <c r="E15" i="21"/>
  <c r="E4" i="21"/>
  <c r="E23" i="21"/>
  <c r="E32" i="21"/>
  <c r="E38" i="21"/>
  <c r="E14" i="21"/>
  <c r="E46" i="21"/>
  <c r="E35" i="21"/>
  <c r="E25" i="21"/>
  <c r="E40" i="21"/>
  <c r="E11" i="21"/>
  <c r="E9" i="21"/>
  <c r="E17" i="21"/>
  <c r="E6" i="21"/>
  <c r="E19" i="21"/>
  <c r="E28" i="21"/>
  <c r="E34" i="21"/>
  <c r="E37" i="21"/>
  <c r="I13" i="19"/>
  <c r="I25" i="19"/>
  <c r="I37" i="19"/>
  <c r="I49" i="19"/>
  <c r="I61" i="19"/>
  <c r="I27" i="19"/>
  <c r="I52" i="19"/>
  <c r="I41" i="19"/>
  <c r="I42" i="19"/>
  <c r="I43" i="19"/>
  <c r="I32" i="19"/>
  <c r="I45" i="19"/>
  <c r="I58" i="19"/>
  <c r="I36" i="19"/>
  <c r="I14" i="19"/>
  <c r="I26" i="19"/>
  <c r="I38" i="19"/>
  <c r="I50" i="19"/>
  <c r="I12" i="19"/>
  <c r="I39" i="19"/>
  <c r="I29" i="19"/>
  <c r="I53" i="19"/>
  <c r="I19" i="19"/>
  <c r="I44" i="19"/>
  <c r="I22" i="19"/>
  <c r="I48" i="19"/>
  <c r="I15" i="19"/>
  <c r="I51" i="19"/>
  <c r="I30" i="19"/>
  <c r="I55" i="19"/>
  <c r="I20" i="19"/>
  <c r="I46" i="19"/>
  <c r="I59" i="19"/>
  <c r="I16" i="19"/>
  <c r="I28" i="19"/>
  <c r="I40" i="19"/>
  <c r="I54" i="19"/>
  <c r="I31" i="19"/>
  <c r="I56" i="19"/>
  <c r="I34" i="19"/>
  <c r="I47" i="19"/>
  <c r="I17" i="19"/>
  <c r="I33" i="19"/>
  <c r="I35" i="19"/>
  <c r="I18" i="19"/>
  <c r="I60" i="19"/>
  <c r="I21" i="19"/>
  <c r="I57" i="19"/>
  <c r="I24" i="19"/>
  <c r="I23" i="19"/>
  <c r="I61" i="14"/>
  <c r="I12" i="14"/>
  <c r="I24" i="14"/>
  <c r="I36" i="14"/>
  <c r="I48" i="14"/>
  <c r="I60" i="14"/>
  <c r="I13" i="14"/>
  <c r="I25" i="14"/>
  <c r="I37" i="14"/>
  <c r="I49" i="14"/>
  <c r="I14" i="14"/>
  <c r="I26" i="14"/>
  <c r="I38" i="14"/>
  <c r="I50" i="14"/>
  <c r="I35" i="14"/>
  <c r="I15" i="14"/>
  <c r="I27" i="14"/>
  <c r="I39" i="14"/>
  <c r="I51" i="14"/>
  <c r="I23" i="14"/>
  <c r="I16" i="14"/>
  <c r="I28" i="14"/>
  <c r="I40" i="14"/>
  <c r="I52" i="14"/>
  <c r="I17" i="14"/>
  <c r="I29" i="14"/>
  <c r="I41" i="14"/>
  <c r="I53" i="14"/>
  <c r="I59" i="14"/>
  <c r="H51" i="14"/>
  <c r="I18" i="14"/>
  <c r="I30" i="14"/>
  <c r="I42" i="14"/>
  <c r="I54" i="14"/>
  <c r="I19" i="14"/>
  <c r="I31" i="14"/>
  <c r="I43" i="14"/>
  <c r="I55" i="14"/>
  <c r="I20" i="14"/>
  <c r="I32" i="14"/>
  <c r="I44" i="14"/>
  <c r="I56" i="14"/>
  <c r="I21" i="14"/>
  <c r="I33" i="14"/>
  <c r="I45" i="14"/>
  <c r="I57" i="14"/>
  <c r="I22" i="14"/>
  <c r="I34" i="14"/>
  <c r="I46" i="14"/>
  <c r="I58" i="14"/>
  <c r="I47" i="14"/>
  <c r="I54" i="12"/>
  <c r="I42" i="12"/>
  <c r="I30" i="12"/>
  <c r="I21" i="12"/>
  <c r="I36" i="12"/>
  <c r="I43" i="12"/>
  <c r="I53" i="12"/>
  <c r="I41" i="12"/>
  <c r="I29" i="12"/>
  <c r="I22" i="12"/>
  <c r="I24" i="12"/>
  <c r="I27" i="12"/>
  <c r="H59" i="12"/>
  <c r="I52" i="12"/>
  <c r="I40" i="12"/>
  <c r="I28" i="12"/>
  <c r="I23" i="12"/>
  <c r="I51" i="12"/>
  <c r="I39" i="12"/>
  <c r="I12" i="12"/>
  <c r="I15" i="12"/>
  <c r="I50" i="12"/>
  <c r="I38" i="12"/>
  <c r="I13" i="12"/>
  <c r="I25" i="12"/>
  <c r="I55" i="12"/>
  <c r="I61" i="12"/>
  <c r="I49" i="12"/>
  <c r="I37" i="12"/>
  <c r="I14" i="12"/>
  <c r="I26" i="12"/>
  <c r="I31" i="12"/>
  <c r="I60" i="12"/>
  <c r="I48" i="12"/>
  <c r="I59" i="12"/>
  <c r="I47" i="12"/>
  <c r="I35" i="12"/>
  <c r="I16" i="12"/>
  <c r="I18" i="12"/>
  <c r="I58" i="12"/>
  <c r="I46" i="12"/>
  <c r="I34" i="12"/>
  <c r="I17" i="12"/>
  <c r="I57" i="12"/>
  <c r="I45" i="12"/>
  <c r="I33" i="12"/>
  <c r="I20" i="12"/>
  <c r="I56" i="12"/>
  <c r="I44" i="12"/>
  <c r="I32" i="12"/>
  <c r="I19" i="12"/>
  <c r="I89" i="5"/>
  <c r="I65" i="5"/>
  <c r="I41" i="5"/>
  <c r="I22" i="5"/>
  <c r="I88" i="5"/>
  <c r="I64" i="5"/>
  <c r="I40" i="5"/>
  <c r="I34" i="5"/>
  <c r="I14" i="5"/>
  <c r="I15" i="5"/>
  <c r="I16" i="5"/>
  <c r="I74" i="5"/>
  <c r="I111" i="5"/>
  <c r="I87" i="5"/>
  <c r="I63" i="5"/>
  <c r="I39" i="5"/>
  <c r="I110" i="5"/>
  <c r="I86" i="5"/>
  <c r="I62" i="5"/>
  <c r="I38" i="5"/>
  <c r="I80" i="5"/>
  <c r="I29" i="5"/>
  <c r="I72" i="5"/>
  <c r="I20" i="5"/>
  <c r="I109" i="5"/>
  <c r="I85" i="5"/>
  <c r="I61" i="5"/>
  <c r="I37" i="5"/>
  <c r="I108" i="5"/>
  <c r="I84" i="5"/>
  <c r="I60" i="5"/>
  <c r="I36" i="5"/>
  <c r="I32" i="5"/>
  <c r="I100" i="5"/>
  <c r="I17" i="5"/>
  <c r="I19" i="5"/>
  <c r="I42" i="5"/>
  <c r="H61" i="5"/>
  <c r="I107" i="5"/>
  <c r="I83" i="5"/>
  <c r="I59" i="5"/>
  <c r="I35" i="5"/>
  <c r="I106" i="5"/>
  <c r="I82" i="5"/>
  <c r="I58" i="5"/>
  <c r="I13" i="5"/>
  <c r="I30" i="5"/>
  <c r="I52" i="5"/>
  <c r="I18" i="5"/>
  <c r="I68" i="5"/>
  <c r="I91" i="5"/>
  <c r="I105" i="5"/>
  <c r="I81" i="5"/>
  <c r="I57" i="5"/>
  <c r="I33" i="5"/>
  <c r="I104" i="5"/>
  <c r="I56" i="5"/>
  <c r="I76" i="5"/>
  <c r="I44" i="5"/>
  <c r="I67" i="5"/>
  <c r="I21" i="5"/>
  <c r="I103" i="5"/>
  <c r="I79" i="5"/>
  <c r="I55" i="5"/>
  <c r="I31" i="5"/>
  <c r="I102" i="5"/>
  <c r="I78" i="5"/>
  <c r="I54" i="5"/>
  <c r="I98" i="5"/>
  <c r="I101" i="5"/>
  <c r="I77" i="5"/>
  <c r="I53" i="5"/>
  <c r="I28" i="5"/>
  <c r="I46" i="5"/>
  <c r="I99" i="5"/>
  <c r="I75" i="5"/>
  <c r="I51" i="5"/>
  <c r="I27" i="5"/>
  <c r="I50" i="5"/>
  <c r="I70" i="5"/>
  <c r="I97" i="5"/>
  <c r="I73" i="5"/>
  <c r="I49" i="5"/>
  <c r="I26" i="5"/>
  <c r="I96" i="5"/>
  <c r="I48" i="5"/>
  <c r="I23" i="5"/>
  <c r="I95" i="5"/>
  <c r="I71" i="5"/>
  <c r="I47" i="5"/>
  <c r="I25" i="5"/>
  <c r="I94" i="5"/>
  <c r="I66" i="5"/>
  <c r="I93" i="5"/>
  <c r="I69" i="5"/>
  <c r="I45" i="5"/>
  <c r="I24" i="5"/>
  <c r="I92" i="5"/>
  <c r="I43" i="5"/>
  <c r="I90" i="5"/>
  <c r="I23" i="13"/>
  <c r="I35" i="13"/>
  <c r="I47" i="13"/>
  <c r="I59" i="13"/>
  <c r="I46" i="13"/>
  <c r="I12" i="13"/>
  <c r="I24" i="13"/>
  <c r="I36" i="13"/>
  <c r="I48" i="13"/>
  <c r="I60" i="13"/>
  <c r="I22" i="13"/>
  <c r="I13" i="13"/>
  <c r="I25" i="13"/>
  <c r="I37" i="13"/>
  <c r="I49" i="13"/>
  <c r="I61" i="13"/>
  <c r="I14" i="13"/>
  <c r="I26" i="13"/>
  <c r="I38" i="13"/>
  <c r="I50" i="13"/>
  <c r="I15" i="13"/>
  <c r="I27" i="13"/>
  <c r="I39" i="13"/>
  <c r="I51" i="13"/>
  <c r="I58" i="13"/>
  <c r="I16" i="13"/>
  <c r="I28" i="13"/>
  <c r="I40" i="13"/>
  <c r="I52" i="13"/>
  <c r="I17" i="13"/>
  <c r="I29" i="13"/>
  <c r="I41" i="13"/>
  <c r="I53" i="13"/>
  <c r="I18" i="13"/>
  <c r="I30" i="13"/>
  <c r="I42" i="13"/>
  <c r="I54" i="13"/>
  <c r="I19" i="13"/>
  <c r="I31" i="13"/>
  <c r="I43" i="13"/>
  <c r="I55" i="13"/>
  <c r="I20" i="13"/>
  <c r="I32" i="13"/>
  <c r="I44" i="13"/>
  <c r="I56" i="13"/>
  <c r="I34" i="13"/>
  <c r="I21" i="13"/>
  <c r="I33" i="13"/>
  <c r="I45" i="13"/>
  <c r="I57" i="13"/>
  <c r="H30" i="15"/>
  <c r="I61" i="15"/>
  <c r="H38" i="15"/>
  <c r="H20" i="15"/>
  <c r="H19" i="15"/>
  <c r="H43" i="15"/>
  <c r="I14" i="15"/>
  <c r="I26" i="15"/>
  <c r="I38" i="15"/>
  <c r="I50" i="15"/>
  <c r="I25" i="15"/>
  <c r="H54" i="15"/>
  <c r="H28" i="15"/>
  <c r="H21" i="15"/>
  <c r="H45" i="15"/>
  <c r="I15" i="15"/>
  <c r="I27" i="15"/>
  <c r="I39" i="15"/>
  <c r="I51" i="15"/>
  <c r="H17" i="15"/>
  <c r="I49" i="15"/>
  <c r="H24" i="15"/>
  <c r="H36" i="15"/>
  <c r="H23" i="15"/>
  <c r="H47" i="15"/>
  <c r="I16" i="15"/>
  <c r="I28" i="15"/>
  <c r="I40" i="15"/>
  <c r="I52" i="15"/>
  <c r="H40" i="15"/>
  <c r="H44" i="15"/>
  <c r="H25" i="15"/>
  <c r="H49" i="15"/>
  <c r="I17" i="15"/>
  <c r="I29" i="15"/>
  <c r="I41" i="15"/>
  <c r="I53" i="15"/>
  <c r="H22" i="15"/>
  <c r="H56" i="15"/>
  <c r="H52" i="15"/>
  <c r="H27" i="15"/>
  <c r="H51" i="15"/>
  <c r="I18" i="15"/>
  <c r="I30" i="15"/>
  <c r="I42" i="15"/>
  <c r="I54" i="15"/>
  <c r="H41" i="15"/>
  <c r="H32" i="15"/>
  <c r="H18" i="15"/>
  <c r="H60" i="15"/>
  <c r="H29" i="15"/>
  <c r="H53" i="15"/>
  <c r="I19" i="15"/>
  <c r="I31" i="15"/>
  <c r="I43" i="15"/>
  <c r="I55" i="15"/>
  <c r="H14" i="15"/>
  <c r="H26" i="15"/>
  <c r="H31" i="15"/>
  <c r="H55" i="15"/>
  <c r="I20" i="15"/>
  <c r="I32" i="15"/>
  <c r="I44" i="15"/>
  <c r="I56" i="15"/>
  <c r="H46" i="15"/>
  <c r="H34" i="15"/>
  <c r="H33" i="15"/>
  <c r="H57" i="15"/>
  <c r="I21" i="15"/>
  <c r="I33" i="15"/>
  <c r="I45" i="15"/>
  <c r="I57" i="15"/>
  <c r="H12" i="15"/>
  <c r="H42" i="15"/>
  <c r="H35" i="15"/>
  <c r="H59" i="15"/>
  <c r="I22" i="15"/>
  <c r="I34" i="15"/>
  <c r="I46" i="15"/>
  <c r="I58" i="15"/>
  <c r="H16" i="15"/>
  <c r="H50" i="15"/>
  <c r="H13" i="15"/>
  <c r="H37" i="15"/>
  <c r="H61" i="15"/>
  <c r="I23" i="15"/>
  <c r="I35" i="15"/>
  <c r="I47" i="15"/>
  <c r="I59" i="15"/>
  <c r="I37" i="15"/>
  <c r="H48" i="15"/>
  <c r="H58" i="15"/>
  <c r="H15" i="15"/>
  <c r="H39" i="15"/>
  <c r="I12" i="15"/>
  <c r="I24" i="15"/>
  <c r="I36" i="15"/>
  <c r="I48" i="15"/>
  <c r="I60" i="15"/>
  <c r="I13" i="15"/>
  <c r="J21" i="20"/>
  <c r="I13" i="20"/>
  <c r="I14" i="20"/>
  <c r="I15" i="20"/>
  <c r="I16" i="20"/>
  <c r="I17" i="20"/>
  <c r="J16" i="20"/>
  <c r="I20" i="20"/>
  <c r="J12" i="20"/>
  <c r="J15" i="20"/>
  <c r="I18" i="20"/>
  <c r="I19" i="20"/>
  <c r="J20" i="20"/>
  <c r="J13" i="20"/>
  <c r="J18" i="20"/>
  <c r="I21" i="20"/>
  <c r="J14" i="20"/>
  <c r="J19" i="20"/>
  <c r="J17" i="20"/>
  <c r="I12" i="20"/>
  <c r="I61" i="16"/>
  <c r="H28" i="16"/>
  <c r="H24" i="16"/>
  <c r="H23" i="16"/>
  <c r="H47" i="16"/>
  <c r="I16" i="16"/>
  <c r="I28" i="16"/>
  <c r="I40" i="16"/>
  <c r="I52" i="16"/>
  <c r="H21" i="16"/>
  <c r="H36" i="16"/>
  <c r="H32" i="16"/>
  <c r="H25" i="16"/>
  <c r="H49" i="16"/>
  <c r="I17" i="16"/>
  <c r="I29" i="16"/>
  <c r="I41" i="16"/>
  <c r="I53" i="16"/>
  <c r="H44" i="16"/>
  <c r="H40" i="16"/>
  <c r="H27" i="16"/>
  <c r="H51" i="16"/>
  <c r="I18" i="16"/>
  <c r="I30" i="16"/>
  <c r="I42" i="16"/>
  <c r="I54" i="16"/>
  <c r="H20" i="16"/>
  <c r="H52" i="16"/>
  <c r="H48" i="16"/>
  <c r="H29" i="16"/>
  <c r="H53" i="16"/>
  <c r="I19" i="16"/>
  <c r="I31" i="16"/>
  <c r="I43" i="16"/>
  <c r="I55" i="16"/>
  <c r="H18" i="16"/>
  <c r="H60" i="16"/>
  <c r="H56" i="16"/>
  <c r="H31" i="16"/>
  <c r="H55" i="16"/>
  <c r="I20" i="16"/>
  <c r="I32" i="16"/>
  <c r="I44" i="16"/>
  <c r="I56" i="16"/>
  <c r="I39" i="16"/>
  <c r="H26" i="16"/>
  <c r="H14" i="16"/>
  <c r="H33" i="16"/>
  <c r="H57" i="16"/>
  <c r="I21" i="16"/>
  <c r="I33" i="16"/>
  <c r="I45" i="16"/>
  <c r="I57" i="16"/>
  <c r="H16" i="16"/>
  <c r="H34" i="16"/>
  <c r="H22" i="16"/>
  <c r="H35" i="16"/>
  <c r="H59" i="16"/>
  <c r="I22" i="16"/>
  <c r="I34" i="16"/>
  <c r="I46" i="16"/>
  <c r="I58" i="16"/>
  <c r="H45" i="16"/>
  <c r="H42" i="16"/>
  <c r="H30" i="16"/>
  <c r="H13" i="16"/>
  <c r="H37" i="16"/>
  <c r="H61" i="16"/>
  <c r="I23" i="16"/>
  <c r="I35" i="16"/>
  <c r="I47" i="16"/>
  <c r="I59" i="16"/>
  <c r="H50" i="16"/>
  <c r="H38" i="16"/>
  <c r="H15" i="16"/>
  <c r="H39" i="16"/>
  <c r="I12" i="16"/>
  <c r="I24" i="16"/>
  <c r="I36" i="16"/>
  <c r="I48" i="16"/>
  <c r="I60" i="16"/>
  <c r="I51" i="16"/>
  <c r="H58" i="16"/>
  <c r="H46" i="16"/>
  <c r="H17" i="16"/>
  <c r="H41" i="16"/>
  <c r="I13" i="16"/>
  <c r="I25" i="16"/>
  <c r="I37" i="16"/>
  <c r="I49" i="16"/>
  <c r="I27" i="16"/>
  <c r="H12" i="16"/>
  <c r="H54" i="16"/>
  <c r="H19" i="16"/>
  <c r="H43" i="16"/>
  <c r="I14" i="16"/>
  <c r="I26" i="16"/>
  <c r="I38" i="16"/>
  <c r="I50" i="16"/>
  <c r="I15" i="16"/>
  <c r="I61" i="17"/>
  <c r="H14" i="17"/>
  <c r="H30" i="17"/>
  <c r="H16" i="17"/>
  <c r="H48" i="17"/>
  <c r="H38" i="17"/>
  <c r="H24" i="17"/>
  <c r="H56" i="17"/>
  <c r="H26" i="17"/>
  <c r="H42" i="17"/>
  <c r="H58" i="17"/>
  <c r="H20" i="17"/>
  <c r="H36" i="17"/>
  <c r="H52" i="17"/>
  <c r="H15" i="17"/>
  <c r="H19" i="17"/>
  <c r="H23" i="17"/>
  <c r="H27" i="17"/>
  <c r="H31" i="17"/>
  <c r="H35" i="17"/>
  <c r="H39" i="17"/>
  <c r="H43" i="17"/>
  <c r="H47" i="17"/>
  <c r="H51" i="17"/>
  <c r="H55" i="17"/>
  <c r="H59" i="17"/>
  <c r="I12" i="17"/>
  <c r="I14" i="17"/>
  <c r="I16" i="17"/>
  <c r="I18" i="17"/>
  <c r="I20" i="17"/>
  <c r="I22" i="17"/>
  <c r="I24" i="17"/>
  <c r="I26" i="17"/>
  <c r="I28" i="17"/>
  <c r="I30" i="17"/>
  <c r="I32" i="17"/>
  <c r="I34" i="17"/>
  <c r="I36" i="17"/>
  <c r="I38" i="17"/>
  <c r="I40" i="17"/>
  <c r="I42" i="17"/>
  <c r="I44" i="17"/>
  <c r="I46" i="17"/>
  <c r="I48" i="17"/>
  <c r="I50" i="17"/>
  <c r="I52" i="17"/>
  <c r="I54" i="17"/>
  <c r="I56" i="17"/>
  <c r="I58" i="17"/>
  <c r="I60" i="17"/>
  <c r="H46" i="17"/>
  <c r="H32" i="17"/>
  <c r="H22" i="17"/>
  <c r="H54" i="17"/>
  <c r="H40" i="17"/>
  <c r="H18" i="17"/>
  <c r="H34" i="17"/>
  <c r="H50" i="17"/>
  <c r="H12" i="17"/>
  <c r="H28" i="17"/>
  <c r="H44" i="17"/>
  <c r="H60" i="17"/>
  <c r="H13" i="17"/>
  <c r="H17" i="17"/>
  <c r="H21" i="17"/>
  <c r="H25" i="17"/>
  <c r="H29" i="17"/>
  <c r="H33" i="17"/>
  <c r="H37" i="17"/>
  <c r="H41" i="17"/>
  <c r="H45" i="17"/>
  <c r="H49" i="17"/>
  <c r="H53" i="17"/>
  <c r="H57" i="17"/>
  <c r="H61" i="17"/>
  <c r="I13" i="17"/>
  <c r="I15" i="17"/>
  <c r="I17" i="17"/>
  <c r="I19" i="17"/>
  <c r="I21" i="17"/>
  <c r="I23" i="17"/>
  <c r="I25" i="17"/>
  <c r="I27" i="17"/>
  <c r="I29" i="17"/>
  <c r="I31" i="17"/>
  <c r="I33" i="17"/>
  <c r="I35" i="17"/>
  <c r="I37" i="17"/>
  <c r="I39" i="17"/>
  <c r="I41" i="17"/>
  <c r="I43" i="17"/>
  <c r="I45" i="17"/>
  <c r="I47" i="17"/>
  <c r="I49" i="17"/>
  <c r="I51" i="17"/>
  <c r="I53" i="17"/>
  <c r="I55" i="17"/>
  <c r="I57" i="17"/>
  <c r="I59" i="17"/>
  <c r="G4" i="2"/>
  <c r="H19" i="14" s="1"/>
  <c r="H5" i="2"/>
  <c r="H16" i="14" l="1"/>
  <c r="H58" i="5"/>
  <c r="H87" i="5"/>
  <c r="H30" i="12"/>
  <c r="H13" i="13"/>
  <c r="H76" i="5"/>
  <c r="H48" i="14"/>
  <c r="H45" i="13"/>
  <c r="H35" i="12"/>
  <c r="H41" i="13"/>
  <c r="H69" i="5"/>
  <c r="H44" i="12"/>
  <c r="H92" i="5"/>
  <c r="H50" i="13"/>
  <c r="H36" i="5"/>
  <c r="H22" i="5"/>
  <c r="H52" i="12"/>
  <c r="H50" i="5"/>
  <c r="H14" i="14"/>
  <c r="H29" i="13"/>
  <c r="H38" i="13"/>
  <c r="H58" i="13"/>
  <c r="H33" i="13"/>
  <c r="H104" i="5"/>
  <c r="H81" i="5"/>
  <c r="H70" i="5"/>
  <c r="H48" i="5"/>
  <c r="H16" i="5"/>
  <c r="H73" i="5"/>
  <c r="H15" i="5"/>
  <c r="H62" i="5"/>
  <c r="H99" i="5"/>
  <c r="H88" i="5"/>
  <c r="H61" i="12"/>
  <c r="H17" i="12"/>
  <c r="H60" i="12"/>
  <c r="H36" i="12"/>
  <c r="H24" i="12"/>
  <c r="H59" i="14"/>
  <c r="H61" i="14"/>
  <c r="H27" i="14"/>
  <c r="H42" i="14"/>
  <c r="H43" i="14"/>
  <c r="H46" i="14"/>
  <c r="H54" i="13"/>
  <c r="H17" i="13"/>
  <c r="H26" i="13"/>
  <c r="H59" i="13"/>
  <c r="H46" i="13"/>
  <c r="H21" i="13"/>
  <c r="H77" i="5"/>
  <c r="H93" i="5"/>
  <c r="H82" i="5"/>
  <c r="H60" i="5"/>
  <c r="H85" i="5"/>
  <c r="H14" i="5"/>
  <c r="H74" i="5"/>
  <c r="H111" i="5"/>
  <c r="H100" i="5"/>
  <c r="H22" i="12"/>
  <c r="H49" i="12"/>
  <c r="H34" i="12"/>
  <c r="H12" i="12"/>
  <c r="H35" i="14"/>
  <c r="H52" i="14"/>
  <c r="H56" i="14"/>
  <c r="H37" i="14"/>
  <c r="I9" i="20"/>
  <c r="I9" i="19"/>
  <c r="H9" i="13"/>
  <c r="H9" i="14"/>
  <c r="H9" i="15"/>
  <c r="H9" i="16"/>
  <c r="H9" i="17"/>
  <c r="H9" i="12"/>
  <c r="F6" i="2"/>
  <c r="I6" i="14" s="1"/>
  <c r="H9" i="5"/>
  <c r="F5" i="2"/>
  <c r="J22" i="20"/>
  <c r="J7" i="20"/>
  <c r="H7" i="15"/>
  <c r="H62" i="15"/>
  <c r="H42" i="13"/>
  <c r="H14" i="13"/>
  <c r="H47" i="13"/>
  <c r="H34" i="13"/>
  <c r="H30" i="5"/>
  <c r="H105" i="5"/>
  <c r="H94" i="5"/>
  <c r="H26" i="5"/>
  <c r="H72" i="5"/>
  <c r="H97" i="5"/>
  <c r="H86" i="5"/>
  <c r="H53" i="5"/>
  <c r="H21" i="5"/>
  <c r="H20" i="12"/>
  <c r="H37" i="12"/>
  <c r="H18" i="12"/>
  <c r="H54" i="12"/>
  <c r="H40" i="12"/>
  <c r="H39" i="12"/>
  <c r="H36" i="14"/>
  <c r="H50" i="14"/>
  <c r="H24" i="14"/>
  <c r="I22" i="20"/>
  <c r="I7" i="20"/>
  <c r="H44" i="13"/>
  <c r="H30" i="13"/>
  <c r="H51" i="13"/>
  <c r="H35" i="13"/>
  <c r="H22" i="13"/>
  <c r="H42" i="5"/>
  <c r="H65" i="5"/>
  <c r="H106" i="5"/>
  <c r="H19" i="5"/>
  <c r="H84" i="5"/>
  <c r="H109" i="5"/>
  <c r="H98" i="5"/>
  <c r="H23" i="12"/>
  <c r="H57" i="12"/>
  <c r="H47" i="12"/>
  <c r="H38" i="12"/>
  <c r="H22" i="14"/>
  <c r="H53" i="14"/>
  <c r="H18" i="14"/>
  <c r="H45" i="14"/>
  <c r="H54" i="14"/>
  <c r="I62" i="15"/>
  <c r="I7" i="15"/>
  <c r="H55" i="13"/>
  <c r="H18" i="13"/>
  <c r="H39" i="13"/>
  <c r="H60" i="13"/>
  <c r="H23" i="13"/>
  <c r="H54" i="5"/>
  <c r="H31" i="5"/>
  <c r="H29" i="5"/>
  <c r="H35" i="5"/>
  <c r="H96" i="5"/>
  <c r="H110" i="5"/>
  <c r="H32" i="12"/>
  <c r="H31" i="12"/>
  <c r="H15" i="12"/>
  <c r="H14" i="12"/>
  <c r="H55" i="12"/>
  <c r="H29" i="14"/>
  <c r="H21" i="14"/>
  <c r="H30" i="14"/>
  <c r="H43" i="13"/>
  <c r="H27" i="13"/>
  <c r="H48" i="13"/>
  <c r="H66" i="5"/>
  <c r="H43" i="5"/>
  <c r="H24" i="5"/>
  <c r="H47" i="5"/>
  <c r="H108" i="5"/>
  <c r="H101" i="5"/>
  <c r="H23" i="5"/>
  <c r="H48" i="12"/>
  <c r="H46" i="12"/>
  <c r="H58" i="14"/>
  <c r="H32" i="14"/>
  <c r="I62" i="14"/>
  <c r="I7" i="14"/>
  <c r="H31" i="13"/>
  <c r="H20" i="13"/>
  <c r="H15" i="13"/>
  <c r="H36" i="13"/>
  <c r="H61" i="13"/>
  <c r="H78" i="5"/>
  <c r="H55" i="5"/>
  <c r="H32" i="5"/>
  <c r="H25" i="5"/>
  <c r="H59" i="5"/>
  <c r="H41" i="5"/>
  <c r="H28" i="12"/>
  <c r="H25" i="12"/>
  <c r="H16" i="12"/>
  <c r="H55" i="14"/>
  <c r="H20" i="14"/>
  <c r="H47" i="14"/>
  <c r="H26" i="14"/>
  <c r="H39" i="14"/>
  <c r="H7" i="16"/>
  <c r="H62" i="16"/>
  <c r="H19" i="13"/>
  <c r="H52" i="13"/>
  <c r="H24" i="13"/>
  <c r="H90" i="5"/>
  <c r="H67" i="5"/>
  <c r="H44" i="5"/>
  <c r="H71" i="5"/>
  <c r="H20" i="5"/>
  <c r="H39" i="5"/>
  <c r="H28" i="5"/>
  <c r="H27" i="12"/>
  <c r="H13" i="12"/>
  <c r="H50" i="12"/>
  <c r="H31" i="14"/>
  <c r="H23" i="14"/>
  <c r="H15" i="14"/>
  <c r="H40" i="13"/>
  <c r="H49" i="13"/>
  <c r="H12" i="13"/>
  <c r="I62" i="13"/>
  <c r="I7" i="13"/>
  <c r="H102" i="5"/>
  <c r="H79" i="5"/>
  <c r="H56" i="5"/>
  <c r="H33" i="5"/>
  <c r="H18" i="5"/>
  <c r="H83" i="5"/>
  <c r="H51" i="5"/>
  <c r="I7" i="5"/>
  <c r="I112" i="5"/>
  <c r="H40" i="5"/>
  <c r="H19" i="12"/>
  <c r="H33" i="12"/>
  <c r="H21" i="12"/>
  <c r="I7" i="12"/>
  <c r="I62" i="12"/>
  <c r="H41" i="12"/>
  <c r="H45" i="12"/>
  <c r="H57" i="14"/>
  <c r="H12" i="14"/>
  <c r="H40" i="14"/>
  <c r="H60" i="14"/>
  <c r="H32" i="13"/>
  <c r="H28" i="13"/>
  <c r="H37" i="13"/>
  <c r="H91" i="5"/>
  <c r="H68" i="5"/>
  <c r="H45" i="5"/>
  <c r="H34" i="5"/>
  <c r="H95" i="5"/>
  <c r="H27" i="5"/>
  <c r="H37" i="5"/>
  <c r="H63" i="5"/>
  <c r="H13" i="5"/>
  <c r="H52" i="5"/>
  <c r="H29" i="12"/>
  <c r="H58" i="12"/>
  <c r="H53" i="12"/>
  <c r="H26" i="12"/>
  <c r="H33" i="14"/>
  <c r="H44" i="14"/>
  <c r="H49" i="14"/>
  <c r="H34" i="14"/>
  <c r="H41" i="14"/>
  <c r="H38" i="14"/>
  <c r="I7" i="16"/>
  <c r="I62" i="16"/>
  <c r="H53" i="13"/>
  <c r="H16" i="13"/>
  <c r="H25" i="13"/>
  <c r="H56" i="13"/>
  <c r="H57" i="13"/>
  <c r="H89" i="5"/>
  <c r="H103" i="5"/>
  <c r="H80" i="5"/>
  <c r="H57" i="5"/>
  <c r="H46" i="5"/>
  <c r="H107" i="5"/>
  <c r="H49" i="5"/>
  <c r="H17" i="5"/>
  <c r="H38" i="5"/>
  <c r="H75" i="5"/>
  <c r="H12" i="5"/>
  <c r="H64" i="5"/>
  <c r="H51" i="12"/>
  <c r="H56" i="12"/>
  <c r="H42" i="12"/>
  <c r="H43" i="12"/>
  <c r="H28" i="14"/>
  <c r="H13" i="14"/>
  <c r="H25" i="14"/>
  <c r="H17" i="14"/>
  <c r="H62" i="17"/>
  <c r="H7" i="17"/>
  <c r="I62" i="19"/>
  <c r="I7" i="19" s="1"/>
  <c r="I7" i="17"/>
  <c r="I62" i="17"/>
  <c r="J7" i="19"/>
  <c r="H7" i="12" l="1"/>
  <c r="H62" i="12"/>
  <c r="I6" i="13"/>
  <c r="I6" i="5"/>
  <c r="I6" i="12"/>
  <c r="H7" i="5"/>
  <c r="H112" i="5"/>
  <c r="H62" i="13"/>
  <c r="H7" i="13"/>
  <c r="H7" i="14"/>
  <c r="H62" i="14"/>
</calcChain>
</file>

<file path=xl/sharedStrings.xml><?xml version="1.0" encoding="utf-8"?>
<sst xmlns="http://schemas.openxmlformats.org/spreadsheetml/2006/main" count="428" uniqueCount="146">
  <si>
    <t>格式</t>
    <phoneticPr fontId="8" type="noConversion"/>
  </si>
  <si>
    <t>名稱</t>
    <phoneticPr fontId="8" type="noConversion"/>
  </si>
  <si>
    <t>內容</t>
    <phoneticPr fontId="8" type="noConversion"/>
  </si>
  <si>
    <t>薪資所得</t>
    <phoneticPr fontId="8" type="noConversion"/>
  </si>
  <si>
    <t>稿費/競賽作品版權歸公</t>
  </si>
  <si>
    <t>演講稿費</t>
    <phoneticPr fontId="8" type="noConversion"/>
  </si>
  <si>
    <t>競賽及中獎獎金</t>
    <phoneticPr fontId="8" type="noConversion"/>
  </si>
  <si>
    <t>其他所得</t>
    <phoneticPr fontId="8" type="noConversion"/>
  </si>
  <si>
    <t>備註</t>
    <phoneticPr fontId="8" type="noConversion"/>
  </si>
  <si>
    <t>所得格式/類別：</t>
    <phoneticPr fontId="8" type="noConversion"/>
  </si>
  <si>
    <t>所得內容：</t>
    <phoneticPr fontId="8" type="noConversion"/>
  </si>
  <si>
    <t>9B</t>
    <phoneticPr fontId="8" type="noConversion"/>
  </si>
  <si>
    <t>各項比賽、摸彩活動獎金/禮券</t>
    <phoneticPr fontId="8" type="noConversion"/>
  </si>
  <si>
    <t xml:space="preserve"> </t>
    <phoneticPr fontId="8" type="noConversion"/>
  </si>
  <si>
    <t>身份別</t>
    <phoneticPr fontId="8" type="noConversion"/>
  </si>
  <si>
    <t>編號</t>
  </si>
  <si>
    <t>扣繳稅額</t>
  </si>
  <si>
    <t>【注意事項】</t>
  </si>
  <si>
    <r>
      <rPr>
        <sz val="10"/>
        <rFont val="標楷體"/>
        <family val="4"/>
        <charset val="136"/>
      </rPr>
      <t>戶籍地址
(校內教職員可免填)</t>
    </r>
  </si>
  <si>
    <t>請購金額</t>
    <phoneticPr fontId="8" type="noConversion"/>
  </si>
  <si>
    <t>時價</t>
    <phoneticPr fontId="8" type="noConversion"/>
  </si>
  <si>
    <t>外國人</t>
    <phoneticPr fontId="14" type="noConversion"/>
  </si>
  <si>
    <t>&lt;=</t>
    <phoneticPr fontId="14" type="noConversion"/>
  </si>
  <si>
    <t>&gt;</t>
    <phoneticPr fontId="14" type="noConversion"/>
  </si>
  <si>
    <t>本</t>
  </si>
  <si>
    <t>外</t>
  </si>
  <si>
    <t>各項比賽、摸彩活動獎金/禮券</t>
  </si>
  <si>
    <t>9B</t>
  </si>
  <si>
    <t>&gt;20010</t>
  </si>
  <si>
    <t>發放日期：</t>
  </si>
  <si>
    <t>請購事由：</t>
  </si>
  <si>
    <t>如外國人表</t>
  </si>
  <si>
    <t>請購單號：</t>
  </si>
  <si>
    <t>繳納稅款和歸戶所得，俾憑掣發扣免繳憑單。</t>
  </si>
  <si>
    <t>1.請各單位務必確實填報受領人之姓名、身份證字號/居留證號/統一證號、戶籍地址及金額，避免造成所得歸戶錯誤。</t>
  </si>
  <si>
    <t>身 份 證 字 號
居  留  證  號
統  一  證  號</t>
  </si>
  <si>
    <r>
      <t>3.</t>
    </r>
    <r>
      <rPr>
        <b/>
        <u val="double"/>
        <sz val="12"/>
        <color rgb="FFFF0000"/>
        <rFont val="標楷體"/>
        <family val="4"/>
        <charset val="136"/>
      </rPr>
      <t>外僑非居住者</t>
    </r>
    <r>
      <rPr>
        <sz val="12"/>
        <color rgb="FFFF0000"/>
        <rFont val="標楷體"/>
        <family val="4"/>
        <charset val="136"/>
      </rPr>
      <t>(指同一課稅年度在台居住未達183天者)，所得類別9B/91/92須按給付面額</t>
    </r>
    <r>
      <rPr>
        <b/>
        <u val="double"/>
        <sz val="12"/>
        <color rgb="FFFF0000"/>
        <rFont val="標楷體"/>
        <family val="4"/>
        <charset val="136"/>
      </rPr>
      <t>扣取20%稅額</t>
    </r>
    <r>
      <rPr>
        <sz val="12"/>
        <color rgb="FFFF0000"/>
        <rFont val="標楷體"/>
        <family val="4"/>
        <charset val="136"/>
      </rPr>
      <t>並檢附居留證或護照影本。</t>
    </r>
    <r>
      <rPr>
        <sz val="11"/>
        <rFont val="標楷體"/>
        <family val="4"/>
        <charset val="136"/>
      </rPr>
      <t/>
    </r>
  </si>
  <si>
    <t>cash@mail.ntue.edu.tw</t>
  </si>
  <si>
    <t>5.請於活動結束後一週内，將呈核後名冊(含電子檔)及已扣取稅款，送交總務處出納組及公務信箱</t>
  </si>
  <si>
    <t>總　　計</t>
  </si>
  <si>
    <t>請購金額合計：</t>
  </si>
  <si>
    <r>
      <t>2.所得類別9B/91，請依禮券面值或獎品時價(含營業稅)</t>
    </r>
    <r>
      <rPr>
        <b/>
        <sz val="12"/>
        <color rgb="FFFF0000"/>
        <rFont val="標楷體"/>
        <family val="4"/>
        <charset val="136"/>
      </rPr>
      <t>金額達NT$20010，應扣取10%稅額</t>
    </r>
    <r>
      <rPr>
        <sz val="12"/>
        <color rgb="FFFF0000"/>
        <rFont val="標楷體"/>
        <family val="4"/>
        <charset val="136"/>
      </rPr>
      <t>，稅額未達2000元得免予扣繳，但仍應列單申報。</t>
    </r>
    <r>
      <rPr>
        <sz val="11"/>
        <rFont val="標楷體"/>
        <family val="4"/>
        <charset val="136"/>
      </rPr>
      <t/>
    </r>
  </si>
  <si>
    <t>110年度僑陸生聖誕聯歡餐會摸彩</t>
    <phoneticPr fontId="8" type="noConversion"/>
  </si>
  <si>
    <t>T11011004261</t>
    <phoneticPr fontId="8" type="noConversion"/>
  </si>
  <si>
    <t>學務處生輔組</t>
    <phoneticPr fontId="8" type="noConversion"/>
  </si>
  <si>
    <t>示範/82069</t>
    <phoneticPr fontId="8" type="noConversion"/>
  </si>
  <si>
    <t>年度</t>
    <phoneticPr fontId="8" type="noConversion"/>
  </si>
  <si>
    <t>補充保費費率</t>
    <phoneticPr fontId="8" type="noConversion"/>
  </si>
  <si>
    <t>最低工資</t>
    <phoneticPr fontId="8" type="noConversion"/>
  </si>
  <si>
    <t>姓　名</t>
    <phoneticPr fontId="8" type="noConversion"/>
  </si>
  <si>
    <t>身 份 別</t>
    <phoneticPr fontId="8" type="noConversion"/>
  </si>
  <si>
    <t>備　註</t>
    <phoneticPr fontId="8" type="noConversion"/>
  </si>
  <si>
    <t>Ⓞ無居留證號外僑人士之統一證號編碼規則：護照內之西元出生年月日(8碼)及其英文姓名第1個字之前2位字母(2碼)。</t>
    <phoneticPr fontId="8" type="noConversion"/>
  </si>
  <si>
    <t>校外-本國人</t>
    <phoneticPr fontId="8" type="noConversion"/>
  </si>
  <si>
    <t>校內外-外僑非居住者&lt;183天</t>
  </si>
  <si>
    <t>校內-外僑居住者</t>
  </si>
  <si>
    <t>校內-外僑居住者</t>
    <phoneticPr fontId="8" type="noConversion"/>
  </si>
  <si>
    <t>校內-本國人</t>
  </si>
  <si>
    <t>校內-本國人</t>
    <phoneticPr fontId="8" type="noConversion"/>
  </si>
  <si>
    <t>給付金額</t>
    <phoneticPr fontId="8" type="noConversion"/>
  </si>
  <si>
    <t>A123456789</t>
  </si>
  <si>
    <t>範一</t>
  </si>
  <si>
    <t>範二</t>
  </si>
  <si>
    <t>AD12345678</t>
  </si>
  <si>
    <t>範三</t>
  </si>
  <si>
    <t>19110101NT</t>
  </si>
  <si>
    <t>簽　收
(如另有簽收單則作為附件)</t>
    <phoneticPr fontId="8" type="noConversion"/>
  </si>
  <si>
    <t>國立臺北教育大學「實際給付」歸戶清冊(含現金/現金禮券/商品禮券/獎品)</t>
    <phoneticPr fontId="8" type="noConversion"/>
  </si>
  <si>
    <t>員工獎品/禮券</t>
    <phoneticPr fontId="8" type="noConversion"/>
  </si>
  <si>
    <t>訪談、問卷、施測(特定時間/地點)</t>
  </si>
  <si>
    <t>訪談、問卷、施測(特定時間/地點)</t>
    <phoneticPr fontId="8" type="noConversion"/>
  </si>
  <si>
    <t>ch-16 110.04</t>
    <phoneticPr fontId="27" type="noConversion"/>
  </si>
  <si>
    <t>(依政府政策調整)</t>
    <phoneticPr fontId="8" type="noConversion"/>
  </si>
  <si>
    <t>(所得稅法施行細則第82條規定：實際給付為以現金、財物或實物直接交付所得人，依規定應列入所得人當年度所得。)</t>
    <phoneticPr fontId="8" type="noConversion"/>
  </si>
  <si>
    <t>員工獎品/禮券</t>
  </si>
  <si>
    <t>自行輸入資料</t>
    <phoneticPr fontId="8" type="noConversion"/>
  </si>
  <si>
    <t>列印空白表單</t>
    <phoneticPr fontId="8" type="noConversion"/>
  </si>
  <si>
    <t>功能</t>
    <phoneticPr fontId="8" type="noConversion"/>
  </si>
  <si>
    <t>完成後，印出紙本核章送出並Email至出納組公務信箱</t>
    <phoneticPr fontId="8" type="noConversion"/>
  </si>
  <si>
    <t>俾利歸戶作業</t>
    <phoneticPr fontId="8" type="noConversion"/>
  </si>
  <si>
    <t>說　　　　　　明</t>
    <phoneticPr fontId="8" type="noConversion"/>
  </si>
  <si>
    <t>活動結束後，請依紙本資料回填電子檔並Email至出納組公務信箱</t>
    <phoneticPr fontId="8" type="noConversion"/>
  </si>
  <si>
    <t>非屬職務之其他所得獎品/禮券</t>
  </si>
  <si>
    <t>請  參  考</t>
    <phoneticPr fontId="8" type="noConversion"/>
  </si>
  <si>
    <t>所       得</t>
    <phoneticPr fontId="8" type="noConversion"/>
  </si>
  <si>
    <t>5.請於活動結束後一週内，將呈核後名冊(含電子檔)及已扣取稅款，送交總務處出納組及公務信箱 cash@mail.ntue.edu.tw 繳納稅款和歸戶所得，俾憑掣發扣免繳憑單。</t>
    <phoneticPr fontId="8" type="noConversion"/>
  </si>
  <si>
    <t>範  例</t>
    <phoneticPr fontId="8" type="noConversion"/>
  </si>
  <si>
    <r>
      <rPr>
        <u/>
        <sz val="12"/>
        <color theme="10"/>
        <rFont val="標楷體"/>
        <family val="4"/>
        <charset val="136"/>
      </rPr>
      <t>員工獎品</t>
    </r>
    <r>
      <rPr>
        <u/>
        <sz val="12"/>
        <color theme="10"/>
        <rFont val="Times New Roman"/>
        <family val="1"/>
      </rPr>
      <t>/</t>
    </r>
    <r>
      <rPr>
        <u/>
        <sz val="12"/>
        <color theme="10"/>
        <rFont val="標楷體"/>
        <family val="4"/>
        <charset val="136"/>
      </rPr>
      <t>禮券</t>
    </r>
  </si>
  <si>
    <r>
      <rPr>
        <u/>
        <sz val="12"/>
        <color theme="10"/>
        <rFont val="標楷體"/>
        <family val="4"/>
        <charset val="136"/>
      </rPr>
      <t>訪談、問卷、施測</t>
    </r>
    <r>
      <rPr>
        <u/>
        <sz val="12"/>
        <color theme="10"/>
        <rFont val="Times New Roman"/>
        <family val="1"/>
      </rPr>
      <t>(</t>
    </r>
    <r>
      <rPr>
        <u/>
        <sz val="12"/>
        <color theme="10"/>
        <rFont val="標楷體"/>
        <family val="4"/>
        <charset val="136"/>
      </rPr>
      <t>特定時間</t>
    </r>
    <r>
      <rPr>
        <u/>
        <sz val="12"/>
        <color theme="10"/>
        <rFont val="Times New Roman"/>
        <family val="1"/>
      </rPr>
      <t>/</t>
    </r>
    <r>
      <rPr>
        <u/>
        <sz val="12"/>
        <color theme="10"/>
        <rFont val="標楷體"/>
        <family val="4"/>
        <charset val="136"/>
      </rPr>
      <t>地點</t>
    </r>
    <r>
      <rPr>
        <u/>
        <sz val="12"/>
        <color theme="10"/>
        <rFont val="Times New Roman"/>
        <family val="1"/>
      </rPr>
      <t>)</t>
    </r>
  </si>
  <si>
    <r>
      <rPr>
        <u/>
        <sz val="12"/>
        <color theme="10"/>
        <rFont val="標楷體"/>
        <family val="4"/>
        <charset val="136"/>
      </rPr>
      <t>稿費</t>
    </r>
    <r>
      <rPr>
        <u/>
        <sz val="12"/>
        <color theme="10"/>
        <rFont val="Times New Roman"/>
        <family val="1"/>
      </rPr>
      <t>/</t>
    </r>
    <r>
      <rPr>
        <u/>
        <sz val="12"/>
        <color theme="10"/>
        <rFont val="標楷體"/>
        <family val="4"/>
        <charset val="136"/>
      </rPr>
      <t>競賽作品版權歸公</t>
    </r>
  </si>
  <si>
    <r>
      <rPr>
        <u/>
        <sz val="12"/>
        <color theme="10"/>
        <rFont val="標楷體"/>
        <family val="4"/>
        <charset val="136"/>
      </rPr>
      <t>各項比賽、摸彩活動獎金</t>
    </r>
    <r>
      <rPr>
        <u/>
        <sz val="12"/>
        <color theme="10"/>
        <rFont val="Times New Roman"/>
        <family val="1"/>
      </rPr>
      <t>/</t>
    </r>
    <r>
      <rPr>
        <u/>
        <sz val="12"/>
        <color theme="10"/>
        <rFont val="標楷體"/>
        <family val="4"/>
        <charset val="136"/>
      </rPr>
      <t>禮券</t>
    </r>
  </si>
  <si>
    <r>
      <rPr>
        <u/>
        <sz val="12"/>
        <color theme="10"/>
        <rFont val="標楷體"/>
        <family val="4"/>
        <charset val="136"/>
      </rPr>
      <t>非屬職務之其他所得獎品</t>
    </r>
    <r>
      <rPr>
        <u/>
        <sz val="12"/>
        <color theme="10"/>
        <rFont val="Times New Roman"/>
        <family val="1"/>
      </rPr>
      <t>/</t>
    </r>
    <r>
      <rPr>
        <u/>
        <sz val="12"/>
        <color theme="10"/>
        <rFont val="標楷體"/>
        <family val="4"/>
        <charset val="136"/>
      </rPr>
      <t>禮券</t>
    </r>
  </si>
  <si>
    <r>
      <rPr>
        <sz val="12"/>
        <color rgb="FF000000"/>
        <rFont val="標楷體"/>
        <family val="4"/>
        <charset val="136"/>
      </rPr>
      <t>依表單下拉式選單選擇對應所得</t>
    </r>
    <phoneticPr fontId="8" type="noConversion"/>
  </si>
  <si>
    <r>
      <t>50</t>
    </r>
    <r>
      <rPr>
        <u/>
        <sz val="12"/>
        <color theme="10"/>
        <rFont val="標楷體"/>
        <family val="4"/>
        <charset val="136"/>
      </rPr>
      <t>筆以內</t>
    </r>
    <phoneticPr fontId="8" type="noConversion"/>
  </si>
  <si>
    <r>
      <t>100</t>
    </r>
    <r>
      <rPr>
        <u/>
        <sz val="12"/>
        <color theme="10"/>
        <rFont val="標楷體"/>
        <family val="4"/>
        <charset val="136"/>
      </rPr>
      <t>筆以內</t>
    </r>
    <phoneticPr fontId="8" type="noConversion"/>
  </si>
  <si>
    <t>總計：</t>
    <phoneticPr fontId="8" type="noConversion"/>
  </si>
  <si>
    <t>承辦單位：</t>
    <phoneticPr fontId="8" type="noConversion"/>
  </si>
  <si>
    <t>承辦人/分機：</t>
    <phoneticPr fontId="8" type="noConversion"/>
  </si>
  <si>
    <t>其他所得獎品/禮券</t>
    <phoneticPr fontId="8" type="noConversion"/>
  </si>
  <si>
    <r>
      <rPr>
        <sz val="10"/>
        <color rgb="FFFF0000"/>
        <rFont val="標楷體"/>
        <family val="4"/>
        <charset val="136"/>
      </rPr>
      <t>請　輸　入</t>
    </r>
    <r>
      <rPr>
        <sz val="10"/>
        <rFont val="標楷體"/>
        <family val="4"/>
        <charset val="136"/>
      </rPr>
      <t xml:space="preserve">
身 份 證 字 號
居  留  證  號
統  一  證  號</t>
    </r>
    <phoneticPr fontId="8" type="noConversion"/>
  </si>
  <si>
    <t>ch-16 110.06</t>
    <phoneticPr fontId="27" type="noConversion"/>
  </si>
  <si>
    <t>校內/外-外僑非居住者&lt;183天</t>
    <phoneticPr fontId="8" type="noConversion"/>
  </si>
  <si>
    <t>ch-16 111.12</t>
    <phoneticPr fontId="27" type="noConversion"/>
  </si>
  <si>
    <t>身分證號</t>
  </si>
  <si>
    <t>員工編號</t>
  </si>
  <si>
    <t>姓名</t>
  </si>
  <si>
    <t>所得項目</t>
  </si>
  <si>
    <t>所得格式</t>
  </si>
  <si>
    <t>獎金類型(依畫面中文字輸入)</t>
  </si>
  <si>
    <t>發放金額</t>
  </si>
  <si>
    <t>退還勞保</t>
  </si>
  <si>
    <t>退還健保</t>
  </si>
  <si>
    <t>勞保費</t>
  </si>
  <si>
    <t>健保費</t>
  </si>
  <si>
    <t>追繳勞保</t>
  </si>
  <si>
    <t>追繳健保</t>
  </si>
  <si>
    <t>稅額計算(依畫面中文字輸入)</t>
  </si>
  <si>
    <t>代扣稅額</t>
  </si>
  <si>
    <t>保費計算(依畫面中文字輸入)</t>
  </si>
  <si>
    <t>補充保費</t>
  </si>
  <si>
    <t>離職儲金</t>
  </si>
  <si>
    <t>勞退金</t>
  </si>
  <si>
    <t>收回薪資</t>
  </si>
  <si>
    <t>其他扣項</t>
  </si>
  <si>
    <t>法院扣款</t>
  </si>
  <si>
    <t>免稅額</t>
  </si>
  <si>
    <t>支付日期</t>
  </si>
  <si>
    <t>核對日期</t>
  </si>
  <si>
    <t>傳票號碼</t>
  </si>
  <si>
    <t>傳票日期</t>
  </si>
  <si>
    <t>請購單號</t>
  </si>
  <si>
    <t>地點代碼</t>
  </si>
  <si>
    <t>備註</t>
  </si>
  <si>
    <t>證號別</t>
  </si>
  <si>
    <t>銀行代碼</t>
  </si>
  <si>
    <t>帳號</t>
  </si>
  <si>
    <t>郵遞區號</t>
  </si>
  <si>
    <t>戶籍地址</t>
  </si>
  <si>
    <t>通訊地址</t>
  </si>
  <si>
    <t>投保代號</t>
  </si>
  <si>
    <t>投保狀態(依畫面中文字輸入)</t>
  </si>
  <si>
    <t>投保金額</t>
  </si>
  <si>
    <t>保費扣繳(依畫面中文字輸入)</t>
  </si>
  <si>
    <t>計畫代碼</t>
  </si>
  <si>
    <t>人員資訊</t>
  </si>
  <si>
    <t>匯入資訊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</si>
</sst>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5" x14ac:knownFonts="1">
    <font>
      <sz val="10"/>
      <color rgb="FF000000"/>
      <name val="Times New Roman"/>
      <charset val="204"/>
    </font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sz val="10"/>
      <color rgb="FF000000"/>
      <name val="Times New Roman"/>
      <family val="1"/>
    </font>
    <font>
      <sz val="9"/>
      <name val="細明體"/>
      <family val="3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u/>
      <sz val="10"/>
      <color theme="10"/>
      <name val="Times New Roman"/>
      <family val="1"/>
    </font>
    <font>
      <b/>
      <sz val="10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u val="double"/>
      <sz val="12"/>
      <color rgb="FFFF0000"/>
      <name val="標楷體"/>
      <family val="4"/>
      <charset val="136"/>
    </font>
    <font>
      <u/>
      <sz val="12"/>
      <color theme="10"/>
      <name val="Times New Roman"/>
      <family val="1"/>
    </font>
    <font>
      <b/>
      <sz val="20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theme="0"/>
      <name val="標楷體"/>
      <family val="4"/>
      <charset val="136"/>
    </font>
    <font>
      <u/>
      <sz val="10"/>
      <color theme="10"/>
      <name val="標楷體"/>
      <family val="4"/>
      <charset val="136"/>
    </font>
    <font>
      <u/>
      <sz val="12"/>
      <color theme="1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FF0000"/>
      <name val="標楷體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>
      <alignment vertical="center"/>
    </xf>
    <xf numFmtId="0" fontId="34" fillId="0" borderId="0">
      <alignment vertical="center"/>
    </xf>
  </cellStyleXfs>
  <cellXfs count="208">
    <xf numFmtId="0" fontId="0" fillId="0" borderId="0" xfId="0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left" vertical="top"/>
    </xf>
    <xf numFmtId="9" fontId="16" fillId="0" borderId="16" xfId="0" applyNumberFormat="1" applyFont="1" applyBorder="1" applyAlignment="1">
      <alignment horizontal="center" vertical="center" wrapText="1"/>
    </xf>
    <xf numFmtId="9" fontId="17" fillId="0" borderId="17" xfId="0" applyNumberFormat="1" applyFont="1" applyBorder="1" applyAlignment="1">
      <alignment horizontal="center" vertical="center"/>
    </xf>
    <xf numFmtId="9" fontId="16" fillId="0" borderId="18" xfId="0" applyNumberFormat="1" applyFont="1" applyBorder="1" applyAlignment="1">
      <alignment horizontal="center" vertical="center" wrapText="1"/>
    </xf>
    <xf numFmtId="9" fontId="17" fillId="0" borderId="19" xfId="0" applyNumberFormat="1" applyFont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top"/>
    </xf>
    <xf numFmtId="0" fontId="9" fillId="0" borderId="22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9" fontId="9" fillId="0" borderId="12" xfId="0" applyNumberFormat="1" applyFont="1" applyFill="1" applyBorder="1" applyAlignment="1">
      <alignment horizontal="center" vertical="center"/>
    </xf>
    <xf numFmtId="9" fontId="9" fillId="0" borderId="12" xfId="0" applyNumberFormat="1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left" vertical="top"/>
    </xf>
    <xf numFmtId="0" fontId="9" fillId="0" borderId="15" xfId="0" applyFont="1" applyFill="1" applyBorder="1" applyAlignment="1">
      <alignment horizontal="center" vertical="top"/>
    </xf>
    <xf numFmtId="0" fontId="9" fillId="0" borderId="23" xfId="0" applyFont="1" applyFill="1" applyBorder="1" applyAlignment="1">
      <alignment horizontal="left" vertical="center"/>
    </xf>
    <xf numFmtId="9" fontId="9" fillId="0" borderId="2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vertical="center" wrapText="1"/>
      <protection locked="0"/>
    </xf>
    <xf numFmtId="0" fontId="9" fillId="3" borderId="20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center"/>
    </xf>
    <xf numFmtId="1" fontId="11" fillId="0" borderId="2" xfId="0" applyNumberFormat="1" applyFont="1" applyFill="1" applyBorder="1" applyAlignment="1">
      <alignment horizontal="center" vertical="center" shrinkToFit="1"/>
    </xf>
    <xf numFmtId="176" fontId="9" fillId="0" borderId="2" xfId="2" applyNumberFormat="1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176" fontId="9" fillId="0" borderId="2" xfId="2" applyNumberFormat="1" applyFont="1" applyFill="1" applyBorder="1" applyAlignment="1">
      <alignment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176" fontId="9" fillId="0" borderId="2" xfId="2" applyNumberFormat="1" applyFont="1" applyFill="1" applyBorder="1" applyAlignment="1" applyProtection="1">
      <alignment vertical="center" wrapText="1"/>
      <protection hidden="1"/>
    </xf>
    <xf numFmtId="176" fontId="3" fillId="0" borderId="28" xfId="2" applyNumberFormat="1" applyFont="1" applyFill="1" applyBorder="1" applyAlignment="1" applyProtection="1">
      <alignment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9" fillId="5" borderId="9" xfId="0" applyFont="1" applyFill="1" applyBorder="1" applyAlignment="1">
      <alignment horizontal="center" vertical="top"/>
    </xf>
    <xf numFmtId="0" fontId="9" fillId="5" borderId="25" xfId="0" applyFont="1" applyFill="1" applyBorder="1" applyAlignment="1">
      <alignment horizontal="center" vertical="top"/>
    </xf>
    <xf numFmtId="10" fontId="9" fillId="5" borderId="1" xfId="1" applyNumberFormat="1" applyFont="1" applyFill="1" applyBorder="1" applyAlignment="1">
      <alignment horizontal="left" vertical="top"/>
    </xf>
    <xf numFmtId="0" fontId="9" fillId="5" borderId="27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top"/>
    </xf>
    <xf numFmtId="0" fontId="9" fillId="5" borderId="31" xfId="0" applyFont="1" applyFill="1" applyBorder="1" applyAlignment="1">
      <alignment horizontal="center" vertical="top"/>
    </xf>
    <xf numFmtId="176" fontId="9" fillId="0" borderId="7" xfId="2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right" vertical="top"/>
    </xf>
    <xf numFmtId="10" fontId="9" fillId="0" borderId="1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horizontal="left" vertical="center"/>
    </xf>
    <xf numFmtId="9" fontId="9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center" vertical="center" wrapText="1"/>
    </xf>
    <xf numFmtId="176" fontId="3" fillId="0" borderId="0" xfId="2" applyNumberFormat="1" applyFont="1" applyFill="1" applyBorder="1" applyAlignment="1" applyProtection="1">
      <alignment vertical="center" wrapText="1"/>
    </xf>
    <xf numFmtId="0" fontId="9" fillId="0" borderId="2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9" fillId="0" borderId="3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</xf>
    <xf numFmtId="176" fontId="9" fillId="0" borderId="27" xfId="2" applyNumberFormat="1" applyFont="1" applyFill="1" applyBorder="1" applyAlignment="1" applyProtection="1">
      <alignment vertical="center" wrapText="1"/>
      <protection hidden="1"/>
    </xf>
    <xf numFmtId="0" fontId="28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 wrapText="1"/>
      <protection hidden="1"/>
    </xf>
    <xf numFmtId="0" fontId="4" fillId="0" borderId="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right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0" fontId="29" fillId="0" borderId="44" xfId="3" applyFont="1" applyFill="1" applyBorder="1" applyAlignment="1" applyProtection="1">
      <alignment vertical="center"/>
      <protection locked="0"/>
    </xf>
    <xf numFmtId="0" fontId="9" fillId="0" borderId="44" xfId="0" applyFont="1" applyFill="1" applyBorder="1" applyAlignment="1" applyProtection="1">
      <alignment horizontal="left" vertical="center"/>
      <protection locked="0"/>
    </xf>
    <xf numFmtId="0" fontId="9" fillId="0" borderId="19" xfId="0" applyFont="1" applyFill="1" applyBorder="1" applyAlignment="1" applyProtection="1">
      <alignment horizontal="left" vertical="center"/>
      <protection locked="0"/>
    </xf>
    <xf numFmtId="0" fontId="11" fillId="0" borderId="43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30" fillId="0" borderId="44" xfId="3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>
      <alignment horizontal="center" vertical="center" wrapText="1"/>
    </xf>
    <xf numFmtId="176" fontId="9" fillId="0" borderId="0" xfId="2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0" fontId="9" fillId="0" borderId="36" xfId="0" applyFont="1" applyFill="1" applyBorder="1" applyAlignment="1" applyProtection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right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Alignment="1">
      <alignment vertical="center"/>
    </xf>
    <xf numFmtId="0" fontId="4" fillId="9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</xf>
    <xf numFmtId="0" fontId="34" fillId="0" borderId="0" xfId="5">
      <alignment vertical="center"/>
    </xf>
    <xf numFmtId="49" fontId="33" fillId="0" borderId="0" xfId="5" applyNumberFormat="1" applyFont="1">
      <alignment vertical="center"/>
    </xf>
    <xf numFmtId="3" fontId="33" fillId="0" borderId="0" xfId="5" applyNumberFormat="1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 applyProtection="1">
      <alignment horizontal="center" vertical="center"/>
      <protection locked="0"/>
    </xf>
    <xf numFmtId="0" fontId="11" fillId="0" borderId="35" xfId="0" applyFont="1" applyFill="1" applyBorder="1" applyAlignment="1" applyProtection="1">
      <alignment horizontal="center" vertical="center"/>
      <protection locked="0"/>
    </xf>
    <xf numFmtId="0" fontId="18" fillId="0" borderId="0" xfId="3" applyFill="1" applyBorder="1" applyAlignment="1" applyProtection="1">
      <alignment horizontal="center" vertical="center"/>
      <protection locked="0"/>
    </xf>
    <xf numFmtId="0" fontId="18" fillId="0" borderId="28" xfId="3" applyFill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vertical="center"/>
      <protection locked="0"/>
    </xf>
    <xf numFmtId="0" fontId="11" fillId="0" borderId="42" xfId="0" applyFont="1" applyFill="1" applyBorder="1" applyAlignment="1" applyProtection="1">
      <alignment vertical="center"/>
      <protection locked="0"/>
    </xf>
    <xf numFmtId="0" fontId="11" fillId="0" borderId="46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8" fillId="0" borderId="39" xfId="3" applyFill="1" applyBorder="1" applyAlignment="1" applyProtection="1">
      <alignment vertical="center"/>
      <protection locked="0"/>
    </xf>
    <xf numFmtId="0" fontId="18" fillId="0" borderId="41" xfId="3" applyFill="1" applyBorder="1" applyAlignment="1" applyProtection="1">
      <alignment vertical="center"/>
      <protection locked="0"/>
    </xf>
    <xf numFmtId="0" fontId="18" fillId="0" borderId="0" xfId="3" applyFill="1" applyBorder="1" applyAlignment="1" applyProtection="1">
      <alignment vertical="center"/>
      <protection locked="0"/>
    </xf>
    <xf numFmtId="0" fontId="18" fillId="0" borderId="40" xfId="3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28" xfId="0" applyFont="1" applyFill="1" applyBorder="1" applyAlignment="1" applyProtection="1">
      <alignment horizontal="center" vertical="center"/>
      <protection locked="0"/>
    </xf>
    <xf numFmtId="0" fontId="11" fillId="0" borderId="48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31" fillId="0" borderId="0" xfId="0" applyFont="1" applyBorder="1" applyAlignment="1" applyProtection="1">
      <alignment vertical="center"/>
      <protection locked="0"/>
    </xf>
    <xf numFmtId="0" fontId="31" fillId="0" borderId="28" xfId="0" applyFont="1" applyBorder="1" applyAlignment="1" applyProtection="1">
      <alignment vertical="center"/>
      <protection locked="0"/>
    </xf>
    <xf numFmtId="0" fontId="22" fillId="8" borderId="34" xfId="3" applyFont="1" applyFill="1" applyBorder="1" applyAlignment="1" applyProtection="1">
      <alignment horizontal="center" vertical="center"/>
      <protection locked="0"/>
    </xf>
    <xf numFmtId="0" fontId="22" fillId="8" borderId="36" xfId="3" applyFont="1" applyFill="1" applyBorder="1" applyAlignment="1" applyProtection="1">
      <alignment horizontal="center" vertical="center"/>
      <protection locked="0"/>
    </xf>
    <xf numFmtId="0" fontId="11" fillId="0" borderId="45" xfId="0" applyFont="1" applyFill="1" applyBorder="1" applyAlignment="1">
      <alignment horizontal="center" vertical="center"/>
    </xf>
    <xf numFmtId="0" fontId="22" fillId="7" borderId="0" xfId="3" applyFont="1" applyFill="1" applyBorder="1" applyAlignment="1" applyProtection="1">
      <alignment vertical="center"/>
      <protection locked="0"/>
    </xf>
    <xf numFmtId="0" fontId="22" fillId="7" borderId="34" xfId="3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2" fillId="7" borderId="28" xfId="3" applyFont="1" applyFill="1" applyBorder="1" applyAlignment="1" applyProtection="1">
      <alignment vertical="center"/>
      <protection locked="0"/>
    </xf>
    <xf numFmtId="0" fontId="22" fillId="7" borderId="36" xfId="3" applyFon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22" fillId="0" borderId="0" xfId="3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38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>
      <alignment horizontal="right" vertical="center" wrapText="1"/>
    </xf>
    <xf numFmtId="0" fontId="10" fillId="0" borderId="29" xfId="0" applyFont="1" applyFill="1" applyBorder="1" applyAlignment="1" applyProtection="1">
      <alignment vertical="center" wrapText="1"/>
      <protection locked="0"/>
    </xf>
    <xf numFmtId="0" fontId="19" fillId="2" borderId="0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38" xfId="0" applyFont="1" applyFill="1" applyBorder="1" applyAlignment="1">
      <alignment horizontal="center" vertical="center" wrapText="1"/>
    </xf>
    <xf numFmtId="0" fontId="9" fillId="9" borderId="27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38" xfId="0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 applyProtection="1">
      <alignment vertical="center" wrapText="1"/>
      <protection locked="0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 applyProtection="1">
      <alignment vertical="center" wrapText="1"/>
      <protection hidden="1"/>
    </xf>
    <xf numFmtId="0" fontId="3" fillId="0" borderId="28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center" vertical="top"/>
    </xf>
    <xf numFmtId="0" fontId="9" fillId="0" borderId="15" xfId="0" applyFont="1" applyFill="1" applyBorder="1" applyAlignment="1">
      <alignment horizontal="center" vertical="top"/>
    </xf>
    <xf numFmtId="0" fontId="13" fillId="4" borderId="30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9" fontId="15" fillId="0" borderId="11" xfId="0" applyNumberFormat="1" applyFont="1" applyBorder="1" applyAlignment="1">
      <alignment horizontal="center" vertical="center" wrapText="1"/>
    </xf>
    <xf numFmtId="9" fontId="15" fillId="0" borderId="5" xfId="0" applyNumberFormat="1" applyFont="1" applyBorder="1" applyAlignment="1">
      <alignment horizontal="center" vertical="center" wrapText="1"/>
    </xf>
    <xf numFmtId="9" fontId="15" fillId="0" borderId="12" xfId="0" applyNumberFormat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</cellXfs>
  <cellStyles count="6">
    <cellStyle name="一般" xfId="0" builtinId="0"/>
    <cellStyle name="一般 2" xfId="4" xr:uid="{00000000-0005-0000-0000-000031000000}"/>
    <cellStyle name="一般 3" xfId="5" xr:uid="{C7A6840D-F277-49D0-A04B-209C4CB1BF68}"/>
    <cellStyle name="千分位" xfId="2" builtinId="3"/>
    <cellStyle name="百分比" xfId="1" builtinId="5"/>
    <cellStyle name="超連結" xfId="3" builtinId="8"/>
  </cellStyles>
  <dxfs count="60"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616083</xdr:colOff>
      <xdr:row>11</xdr:row>
      <xdr:rowOff>56742</xdr:rowOff>
    </xdr:from>
    <xdr:to>
      <xdr:col>11</xdr:col>
      <xdr:colOff>376911</xdr:colOff>
      <xdr:row>11</xdr:row>
      <xdr:rowOff>404780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778" t="49868" r="69959" b="38853"/>
        <a:stretch/>
      </xdr:blipFill>
      <xdr:spPr>
        <a:xfrm>
          <a:off x="13780849" y="3145274"/>
          <a:ext cx="571466" cy="348038"/>
        </a:xfrm>
        <a:prstGeom prst="rect">
          <a:avLst/>
        </a:prstGeom>
      </xdr:spPr>
    </xdr:pic>
    <xdr:clientData/>
  </xdr:twoCellAnchor>
  <xdr:twoCellAnchor editAs="oneCell">
    <xdr:from>
      <xdr:col>11</xdr:col>
      <xdr:colOff>268837</xdr:colOff>
      <xdr:row>12</xdr:row>
      <xdr:rowOff>51175</xdr:rowOff>
    </xdr:from>
    <xdr:to>
      <xdr:col>11</xdr:col>
      <xdr:colOff>784659</xdr:colOff>
      <xdr:row>12</xdr:row>
      <xdr:rowOff>399213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84" t="49868" r="57513" b="38853"/>
        <a:stretch/>
      </xdr:blipFill>
      <xdr:spPr>
        <a:xfrm>
          <a:off x="14244241" y="3577452"/>
          <a:ext cx="515822" cy="348038"/>
        </a:xfrm>
        <a:prstGeom prst="rect">
          <a:avLst/>
        </a:prstGeom>
      </xdr:spPr>
    </xdr:pic>
    <xdr:clientData/>
  </xdr:twoCellAnchor>
  <xdr:twoCellAnchor editAs="oneCell">
    <xdr:from>
      <xdr:col>10</xdr:col>
      <xdr:colOff>650202</xdr:colOff>
      <xdr:row>13</xdr:row>
      <xdr:rowOff>34239</xdr:rowOff>
    </xdr:from>
    <xdr:to>
      <xdr:col>11</xdr:col>
      <xdr:colOff>349590</xdr:colOff>
      <xdr:row>13</xdr:row>
      <xdr:rowOff>382277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212" t="49868" r="44645" b="38853"/>
        <a:stretch/>
      </xdr:blipFill>
      <xdr:spPr>
        <a:xfrm>
          <a:off x="13814968" y="3998260"/>
          <a:ext cx="510026" cy="348038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1270000</xdr:colOff>
      <xdr:row>5</xdr:row>
      <xdr:rowOff>0</xdr:rowOff>
    </xdr:from>
    <xdr:to>
      <xdr:col>5</xdr:col>
      <xdr:colOff>311150</xdr:colOff>
      <xdr:row>9</xdr:row>
      <xdr:rowOff>88900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613" t="35805" r="71849" b="56787"/>
        <a:stretch/>
      </xdr:blipFill>
      <xdr:spPr>
        <a:xfrm>
          <a:off x="3073400" y="1689100"/>
          <a:ext cx="3549650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1765299</xdr:colOff>
      <xdr:row>13</xdr:row>
      <xdr:rowOff>12700</xdr:rowOff>
    </xdr:from>
    <xdr:to>
      <xdr:col>5</xdr:col>
      <xdr:colOff>268852</xdr:colOff>
      <xdr:row>15</xdr:row>
      <xdr:rowOff>139700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906" t="52476" r="71941" b="40239"/>
        <a:stretch/>
      </xdr:blipFill>
      <xdr:spPr>
        <a:xfrm>
          <a:off x="4851399" y="3975100"/>
          <a:ext cx="1729353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sh@mail.ntue.edu.tw" TargetMode="External"/><Relationship Id="rId1" Type="http://schemas.openxmlformats.org/officeDocument/2006/relationships/hyperlink" Target="mailto:cash@mail.ntue.edu.tw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ash@mail.ntue.edu.tw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cash@mail.ntue.edu.tw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sh@mail.ntue.edu.tw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ash@mail.ntue.edu.tw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ash@mail.ntue.edu.tw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ash@mail.ntue.edu.tw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ash@mail.ntue.edu.tw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ash@mail.ntue.edu.tw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ash@mail.ntue.edu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N23"/>
  <sheetViews>
    <sheetView showGridLines="0" workbookViewId="0">
      <selection activeCell="D4" sqref="D4:E4"/>
    </sheetView>
  </sheetViews>
  <sheetFormatPr defaultRowHeight="13.8" x14ac:dyDescent="0.25"/>
  <cols>
    <col min="1" max="2" width="8.88671875" style="1"/>
    <col min="3" max="3" width="16.109375" style="1" bestFit="1" customWidth="1"/>
    <col min="4" max="4" width="31.21875" style="1" customWidth="1"/>
    <col min="5" max="5" width="14.88671875" style="1" customWidth="1"/>
    <col min="6" max="6" width="52.77734375" style="1" customWidth="1"/>
    <col min="7" max="7" width="11.33203125" style="1" customWidth="1"/>
    <col min="8" max="9" width="9.44140625" style="1" customWidth="1"/>
    <col min="10" max="10" width="14.21875" style="1" customWidth="1"/>
    <col min="11" max="16384" width="8.88671875" style="1"/>
  </cols>
  <sheetData>
    <row r="1" spans="3:14" ht="22.2" customHeight="1" x14ac:dyDescent="0.25">
      <c r="C1" s="118" t="s">
        <v>67</v>
      </c>
      <c r="D1" s="118"/>
      <c r="E1" s="118"/>
      <c r="F1" s="118"/>
      <c r="G1" s="118"/>
      <c r="H1" s="118"/>
      <c r="I1" s="118"/>
      <c r="J1" s="118"/>
      <c r="K1" s="65"/>
      <c r="L1" s="65"/>
      <c r="M1" s="65"/>
      <c r="N1" s="65"/>
    </row>
    <row r="2" spans="3:14" ht="14.4" thickBot="1" x14ac:dyDescent="0.3"/>
    <row r="3" spans="3:14" ht="21.6" customHeight="1" thickBot="1" x14ac:dyDescent="0.3">
      <c r="C3" s="90" t="s">
        <v>77</v>
      </c>
      <c r="D3" s="141" t="s">
        <v>84</v>
      </c>
      <c r="E3" s="141"/>
      <c r="F3" s="125" t="s">
        <v>80</v>
      </c>
      <c r="G3" s="125"/>
      <c r="H3" s="125"/>
      <c r="I3" s="125"/>
      <c r="J3" s="126"/>
    </row>
    <row r="4" spans="3:14" s="2" customFormat="1" ht="19.8" customHeight="1" x14ac:dyDescent="0.25">
      <c r="C4" s="135" t="s">
        <v>76</v>
      </c>
      <c r="D4" s="142" t="s">
        <v>87</v>
      </c>
      <c r="E4" s="143"/>
      <c r="F4" s="131" t="s">
        <v>81</v>
      </c>
      <c r="G4" s="131"/>
      <c r="H4" s="121" t="s">
        <v>37</v>
      </c>
      <c r="I4" s="121"/>
      <c r="J4" s="123" t="s">
        <v>79</v>
      </c>
    </row>
    <row r="5" spans="3:14" s="2" customFormat="1" ht="19.8" customHeight="1" x14ac:dyDescent="0.25">
      <c r="C5" s="134"/>
      <c r="D5" s="142" t="s">
        <v>88</v>
      </c>
      <c r="E5" s="143"/>
      <c r="F5" s="131"/>
      <c r="G5" s="131"/>
      <c r="H5" s="121"/>
      <c r="I5" s="121"/>
      <c r="J5" s="123"/>
    </row>
    <row r="6" spans="3:14" s="2" customFormat="1" ht="19.8" customHeight="1" x14ac:dyDescent="0.25">
      <c r="C6" s="134"/>
      <c r="D6" s="142" t="s">
        <v>89</v>
      </c>
      <c r="E6" s="143"/>
      <c r="F6" s="131"/>
      <c r="G6" s="131"/>
      <c r="H6" s="121"/>
      <c r="I6" s="121"/>
      <c r="J6" s="123"/>
    </row>
    <row r="7" spans="3:14" s="2" customFormat="1" ht="19.8" customHeight="1" x14ac:dyDescent="0.25">
      <c r="C7" s="134"/>
      <c r="D7" s="142" t="s">
        <v>90</v>
      </c>
      <c r="E7" s="143"/>
      <c r="F7" s="131"/>
      <c r="G7" s="131"/>
      <c r="H7" s="121"/>
      <c r="I7" s="121"/>
      <c r="J7" s="123"/>
    </row>
    <row r="8" spans="3:14" s="2" customFormat="1" ht="19.8" customHeight="1" thickBot="1" x14ac:dyDescent="0.3">
      <c r="C8" s="136"/>
      <c r="D8" s="146" t="s">
        <v>91</v>
      </c>
      <c r="E8" s="147"/>
      <c r="F8" s="132"/>
      <c r="G8" s="132"/>
      <c r="H8" s="122"/>
      <c r="I8" s="122"/>
      <c r="J8" s="124"/>
    </row>
    <row r="9" spans="3:14" s="2" customFormat="1" ht="15" customHeight="1" x14ac:dyDescent="0.25">
      <c r="C9" s="133" t="s">
        <v>75</v>
      </c>
      <c r="D9" s="137" t="s">
        <v>92</v>
      </c>
      <c r="E9" s="139" t="s">
        <v>93</v>
      </c>
      <c r="F9" s="119" t="s">
        <v>78</v>
      </c>
      <c r="G9" s="127" t="s">
        <v>37</v>
      </c>
      <c r="H9" s="127"/>
      <c r="I9" s="127"/>
      <c r="J9" s="128"/>
    </row>
    <row r="10" spans="3:14" s="2" customFormat="1" ht="15" customHeight="1" x14ac:dyDescent="0.25">
      <c r="C10" s="134"/>
      <c r="D10" s="137"/>
      <c r="E10" s="139"/>
      <c r="F10" s="120"/>
      <c r="G10" s="129"/>
      <c r="H10" s="129"/>
      <c r="I10" s="129"/>
      <c r="J10" s="130"/>
    </row>
    <row r="11" spans="3:14" s="2" customFormat="1" ht="15" customHeight="1" x14ac:dyDescent="0.25">
      <c r="C11" s="134"/>
      <c r="D11" s="137"/>
      <c r="E11" s="139"/>
      <c r="F11" s="120"/>
      <c r="G11" s="129"/>
      <c r="H11" s="129"/>
      <c r="I11" s="129"/>
      <c r="J11" s="130"/>
    </row>
    <row r="12" spans="3:14" s="2" customFormat="1" ht="15" customHeight="1" x14ac:dyDescent="0.25">
      <c r="C12" s="134"/>
      <c r="D12" s="137"/>
      <c r="E12" s="139" t="s">
        <v>94</v>
      </c>
      <c r="F12" s="120"/>
      <c r="G12" s="129"/>
      <c r="H12" s="129"/>
      <c r="I12" s="129"/>
      <c r="J12" s="130"/>
    </row>
    <row r="13" spans="3:14" s="2" customFormat="1" ht="15" customHeight="1" x14ac:dyDescent="0.25">
      <c r="C13" s="134"/>
      <c r="D13" s="137"/>
      <c r="E13" s="139"/>
      <c r="F13" s="120"/>
      <c r="G13" s="129"/>
      <c r="H13" s="129"/>
      <c r="I13" s="129"/>
      <c r="J13" s="130"/>
    </row>
    <row r="14" spans="3:14" s="2" customFormat="1" ht="15" customHeight="1" x14ac:dyDescent="0.25">
      <c r="C14" s="134"/>
      <c r="D14" s="138"/>
      <c r="E14" s="140"/>
      <c r="F14" s="120"/>
      <c r="G14" s="129"/>
      <c r="H14" s="129"/>
      <c r="I14" s="129"/>
      <c r="J14" s="130"/>
    </row>
    <row r="15" spans="3:14" s="2" customFormat="1" ht="46.8" customHeight="1" thickBot="1" x14ac:dyDescent="0.3">
      <c r="C15" s="91" t="s">
        <v>86</v>
      </c>
      <c r="D15" s="92" t="s">
        <v>83</v>
      </c>
      <c r="E15" s="87"/>
      <c r="F15" s="88"/>
      <c r="G15" s="88"/>
      <c r="H15" s="88"/>
      <c r="I15" s="88"/>
      <c r="J15" s="89"/>
    </row>
    <row r="17" spans="3:12" ht="19.8" customHeight="1" x14ac:dyDescent="0.25">
      <c r="C17" s="148" t="s">
        <v>52</v>
      </c>
      <c r="D17" s="148"/>
      <c r="E17" s="148"/>
      <c r="F17" s="148"/>
      <c r="G17" s="148"/>
      <c r="H17" s="148"/>
      <c r="I17" s="148"/>
      <c r="J17" s="148"/>
      <c r="K17" s="38"/>
      <c r="L17" s="38"/>
    </row>
    <row r="18" spans="3:12" ht="16.2" x14ac:dyDescent="0.25">
      <c r="C18" s="149" t="s">
        <v>17</v>
      </c>
      <c r="D18" s="149"/>
      <c r="E18" s="149"/>
      <c r="F18" s="149"/>
      <c r="G18" s="149"/>
      <c r="H18" s="149"/>
      <c r="I18" s="149"/>
      <c r="J18" s="149"/>
      <c r="K18" s="77"/>
      <c r="L18" s="77"/>
    </row>
    <row r="19" spans="3:12" ht="16.2" customHeight="1" x14ac:dyDescent="0.25">
      <c r="C19" s="145" t="s">
        <v>34</v>
      </c>
      <c r="D19" s="145"/>
      <c r="E19" s="145"/>
      <c r="F19" s="145"/>
      <c r="G19" s="145"/>
      <c r="H19" s="145"/>
      <c r="I19" s="145"/>
      <c r="J19" s="145"/>
      <c r="K19" s="73"/>
      <c r="L19" s="73"/>
    </row>
    <row r="20" spans="3:12" ht="16.2" customHeight="1" x14ac:dyDescent="0.25">
      <c r="C20" s="144" t="s">
        <v>41</v>
      </c>
      <c r="D20" s="144"/>
      <c r="E20" s="144"/>
      <c r="F20" s="144"/>
      <c r="G20" s="144"/>
      <c r="H20" s="144"/>
      <c r="I20" s="144"/>
      <c r="J20" s="144"/>
      <c r="K20" s="72"/>
      <c r="L20" s="72"/>
    </row>
    <row r="21" spans="3:12" ht="16.2" customHeight="1" x14ac:dyDescent="0.25">
      <c r="C21" s="144" t="s">
        <v>36</v>
      </c>
      <c r="D21" s="144"/>
      <c r="E21" s="144"/>
      <c r="F21" s="144"/>
      <c r="G21" s="144"/>
      <c r="H21" s="144"/>
      <c r="I21" s="144"/>
      <c r="J21" s="144"/>
      <c r="K21" s="72"/>
      <c r="L21" s="72"/>
    </row>
    <row r="22" spans="3:12" ht="16.2" customHeight="1" x14ac:dyDescent="0.25">
      <c r="C22" s="144" t="str">
        <f>"4.外僑非居住者，所得類別50應按每月薪資給付額≦NT$"&amp;'選項&amp;設定'!I6&amp;"扣取6%稅額，每月薪資給付額≧NT$"&amp;'選項&amp;設定'!I6+1&amp;"扣取18%稅額並檢附居留證或護照影本。"</f>
        <v>4.外僑非居住者，所得類別50應按每月薪資給付額≦NT$44250扣取6%稅額，每月薪資給付額≧NT$44251扣取18%稅額並檢附居留證或護照影本。</v>
      </c>
      <c r="D22" s="144"/>
      <c r="E22" s="144"/>
      <c r="F22" s="144"/>
      <c r="G22" s="144"/>
      <c r="H22" s="144"/>
      <c r="I22" s="144"/>
      <c r="J22" s="144"/>
      <c r="K22" s="72"/>
      <c r="L22" s="72"/>
    </row>
    <row r="23" spans="3:12" ht="16.2" customHeight="1" x14ac:dyDescent="0.25">
      <c r="C23" s="145" t="s">
        <v>85</v>
      </c>
      <c r="D23" s="145"/>
      <c r="E23" s="145"/>
      <c r="F23" s="145"/>
      <c r="G23" s="145"/>
      <c r="H23" s="145"/>
      <c r="I23" s="145"/>
      <c r="J23" s="145"/>
      <c r="K23" s="145"/>
      <c r="L23" s="74"/>
    </row>
  </sheetData>
  <sheetProtection selectLockedCells="1"/>
  <mergeCells count="25">
    <mergeCell ref="C20:J20"/>
    <mergeCell ref="C21:J21"/>
    <mergeCell ref="C22:J22"/>
    <mergeCell ref="C23:K23"/>
    <mergeCell ref="D7:E7"/>
    <mergeCell ref="D8:E8"/>
    <mergeCell ref="C17:J17"/>
    <mergeCell ref="C18:J18"/>
    <mergeCell ref="C19:J19"/>
    <mergeCell ref="C1:J1"/>
    <mergeCell ref="F9:F14"/>
    <mergeCell ref="H4:I8"/>
    <mergeCell ref="J4:J8"/>
    <mergeCell ref="F3:J3"/>
    <mergeCell ref="G9:J14"/>
    <mergeCell ref="F4:G8"/>
    <mergeCell ref="C9:C14"/>
    <mergeCell ref="C4:C8"/>
    <mergeCell ref="D9:D14"/>
    <mergeCell ref="E9:E11"/>
    <mergeCell ref="E12:E14"/>
    <mergeCell ref="D3:E3"/>
    <mergeCell ref="D4:E4"/>
    <mergeCell ref="D5:E5"/>
    <mergeCell ref="D6:E6"/>
  </mergeCells>
  <phoneticPr fontId="8" type="noConversion"/>
  <hyperlinks>
    <hyperlink ref="G9:G14" r:id="rId1" display="cash@mail.ntue.edu.tw" xr:uid="{00000000-0004-0000-0000-000000000000}"/>
    <hyperlink ref="D4" location="'歸戶清冊(員工獎品禮券)'!Print_Area" display="員工獎品/禮券" xr:uid="{00000000-0004-0000-0000-000001000000}"/>
    <hyperlink ref="D5" location="'歸戶清冊(訪談問券施測)'!Print_Area" display="訪談、問卷、施測(特定時間/地點)" xr:uid="{00000000-0004-0000-0000-000002000000}"/>
    <hyperlink ref="D6" location="'歸戶清冊(稿費競賽作品版權歸公)'!Print_Area" display="稿費/競賽作品版權歸公" xr:uid="{00000000-0004-0000-0000-000003000000}"/>
    <hyperlink ref="D7" location="'歸戶清冊(各項比賽、摸彩活動獎金禮券)'!Print_Area" display="各項比賽、摸彩活動獎金/禮券" xr:uid="{00000000-0004-0000-0000-000004000000}"/>
    <hyperlink ref="D8" location="'歸戶清冊(非屬職務之其他所得獎品禮券)'!Print_Area" display="非屬職務之其他所得獎品/禮券" xr:uid="{00000000-0004-0000-0000-000005000000}"/>
    <hyperlink ref="H4:H8" r:id="rId2" display="cash@mail.ntue.edu.tw" xr:uid="{00000000-0004-0000-0000-000006000000}"/>
    <hyperlink ref="D15" location="歸戶清冊填表範例!Print_Area" display="請參考" xr:uid="{00000000-0004-0000-0000-000007000000}"/>
    <hyperlink ref="E9:E11" location="'歸戶清冊(50筆)'!Print_Area" display="50筆以內" xr:uid="{00000000-0004-0000-0000-000008000000}"/>
    <hyperlink ref="E12:E14" location="'歸戶清冊(100筆)'!Print_Area" display="100筆以內" xr:uid="{00000000-0004-0000-0000-000009000000}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70"/>
  <sheetViews>
    <sheetView showGridLines="0" zoomScale="90" zoomScaleNormal="90" workbookViewId="0">
      <selection activeCell="A2" sqref="A2:L2"/>
    </sheetView>
  </sheetViews>
  <sheetFormatPr defaultColWidth="8.77734375" defaultRowHeight="13.8" x14ac:dyDescent="0.25"/>
  <cols>
    <col min="1" max="1" width="5.77734375" style="2" bestFit="1" customWidth="1"/>
    <col min="2" max="2" width="18.6640625" style="2" customWidth="1"/>
    <col min="3" max="3" width="25.77734375" style="2" customWidth="1"/>
    <col min="4" max="4" width="21.33203125" style="2" customWidth="1"/>
    <col min="5" max="5" width="35.44140625" style="2" customWidth="1"/>
    <col min="6" max="7" width="14" style="2" customWidth="1"/>
    <col min="8" max="8" width="17.33203125" style="2" customWidth="1"/>
    <col min="9" max="9" width="17.77734375" style="2" customWidth="1"/>
    <col min="10" max="10" width="11.77734375" style="2" customWidth="1"/>
    <col min="11" max="12" width="14.44140625" style="2" customWidth="1"/>
    <col min="13" max="13" width="8.77734375" style="2" customWidth="1"/>
    <col min="14" max="14" width="8.77734375" style="2"/>
    <col min="15" max="15" width="8.77734375" style="2" customWidth="1"/>
    <col min="16" max="16384" width="8.77734375" style="2"/>
  </cols>
  <sheetData>
    <row r="1" spans="1:16" ht="33.6" customHeight="1" x14ac:dyDescent="0.25">
      <c r="A1" s="185" t="str">
        <f>"※本表單適用年度：  "&amp;'選項&amp;設定'!D1&amp;"　年度"</f>
        <v>※本表單適用年度：  115　年度</v>
      </c>
      <c r="B1" s="185"/>
      <c r="C1" s="185"/>
      <c r="D1" s="185"/>
      <c r="E1" s="78"/>
      <c r="F1" s="78"/>
      <c r="G1" s="78"/>
      <c r="H1" s="78"/>
      <c r="I1" s="78"/>
      <c r="J1" s="78"/>
      <c r="K1" s="78"/>
      <c r="L1" s="78"/>
    </row>
    <row r="2" spans="1:16" ht="27" customHeight="1" x14ac:dyDescent="0.25">
      <c r="A2" s="118" t="s">
        <v>67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6" ht="21" customHeight="1" x14ac:dyDescent="0.25">
      <c r="A3" s="186" t="s">
        <v>73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6" ht="21" customHeight="1" x14ac:dyDescent="0.25">
      <c r="A4" s="172" t="s">
        <v>29</v>
      </c>
      <c r="B4" s="172"/>
      <c r="C4" s="86"/>
      <c r="D4" s="84" t="s">
        <v>96</v>
      </c>
      <c r="E4" s="86"/>
      <c r="F4" s="95" t="s">
        <v>97</v>
      </c>
      <c r="G4" s="184"/>
      <c r="H4" s="184"/>
      <c r="I4" s="54"/>
      <c r="J4" s="54"/>
      <c r="K4" s="54"/>
    </row>
    <row r="5" spans="1:16" ht="30" customHeight="1" x14ac:dyDescent="0.25">
      <c r="A5" s="172" t="s">
        <v>30</v>
      </c>
      <c r="B5" s="172"/>
      <c r="C5" s="183"/>
      <c r="D5" s="183"/>
      <c r="E5" s="183"/>
      <c r="F5" s="84" t="s">
        <v>32</v>
      </c>
      <c r="G5" s="184"/>
      <c r="H5" s="184"/>
      <c r="I5" s="5" t="s">
        <v>40</v>
      </c>
      <c r="J5" s="35"/>
      <c r="K5" s="57"/>
    </row>
    <row r="6" spans="1:16" ht="22.2" customHeight="1" x14ac:dyDescent="0.25">
      <c r="A6" s="172" t="s">
        <v>10</v>
      </c>
      <c r="B6" s="172"/>
      <c r="C6" s="173" t="s">
        <v>26</v>
      </c>
      <c r="D6" s="173"/>
      <c r="E6" s="172" t="s">
        <v>9</v>
      </c>
      <c r="F6" s="172"/>
      <c r="G6" s="4">
        <f>VLOOKUP(C6,'選項&amp;設定'!$B$4:$F$9,2,FALSE)</f>
        <v>91</v>
      </c>
      <c r="H6" s="3" t="str">
        <f>VLOOKUP(C6,'選項&amp;設定'!$B$4:$F$9,3,FALSE)</f>
        <v>競賽及中獎獎金</v>
      </c>
      <c r="I6" s="174" t="str">
        <f>VLOOKUP(C6,'選項&amp;設定'!$B$4:$F$9,5,FALSE)</f>
        <v xml:space="preserve"> </v>
      </c>
      <c r="J6" s="174"/>
      <c r="K6" s="85"/>
    </row>
    <row r="7" spans="1:16" ht="22.2" customHeight="1" x14ac:dyDescent="0.25">
      <c r="E7" s="84" t="s">
        <v>95</v>
      </c>
      <c r="F7" s="94">
        <f>SUM(F12:F61)</f>
        <v>0</v>
      </c>
      <c r="G7" s="94">
        <f t="shared" ref="G7:I7" si="0">SUM(G12:G61)</f>
        <v>0</v>
      </c>
      <c r="H7" s="94">
        <f t="shared" si="0"/>
        <v>0</v>
      </c>
      <c r="I7" s="94">
        <f t="shared" si="0"/>
        <v>0</v>
      </c>
      <c r="J7" s="93"/>
      <c r="K7" s="93"/>
    </row>
    <row r="8" spans="1:16" ht="6.6" customHeight="1" x14ac:dyDescent="0.25"/>
    <row r="9" spans="1:16" ht="20.25" customHeight="1" x14ac:dyDescent="0.25">
      <c r="A9" s="153" t="s">
        <v>15</v>
      </c>
      <c r="B9" s="153" t="s">
        <v>49</v>
      </c>
      <c r="C9" s="153" t="s">
        <v>35</v>
      </c>
      <c r="D9" s="190" t="s">
        <v>50</v>
      </c>
      <c r="E9" s="190" t="s">
        <v>18</v>
      </c>
      <c r="F9" s="156" t="s">
        <v>59</v>
      </c>
      <c r="G9" s="181"/>
      <c r="H9" s="153" t="str">
        <f>"機關補充保費 "&amp;'選項&amp;設定'!G4*100&amp;"%"</f>
        <v>機關補充保費 2.11%</v>
      </c>
      <c r="I9" s="153" t="s">
        <v>16</v>
      </c>
      <c r="J9" s="156" t="s">
        <v>66</v>
      </c>
      <c r="K9" s="157"/>
      <c r="L9" s="153" t="s">
        <v>51</v>
      </c>
    </row>
    <row r="10" spans="1:16" ht="19.8" customHeight="1" x14ac:dyDescent="0.25">
      <c r="A10" s="154"/>
      <c r="B10" s="154"/>
      <c r="C10" s="154"/>
      <c r="D10" s="191"/>
      <c r="E10" s="191"/>
      <c r="F10" s="160"/>
      <c r="G10" s="182"/>
      <c r="H10" s="154"/>
      <c r="I10" s="154"/>
      <c r="J10" s="158"/>
      <c r="K10" s="159"/>
      <c r="L10" s="154"/>
      <c r="P10" s="53"/>
    </row>
    <row r="11" spans="1:16" ht="19.8" customHeight="1" x14ac:dyDescent="0.25">
      <c r="A11" s="155"/>
      <c r="B11" s="155"/>
      <c r="C11" s="62" t="str">
        <f>IF(COUNT(M12:M21)&lt;&gt;0,"長度不足10碼，請查明","")</f>
        <v/>
      </c>
      <c r="D11" s="192"/>
      <c r="E11" s="192"/>
      <c r="F11" s="31" t="s">
        <v>19</v>
      </c>
      <c r="G11" s="79" t="s">
        <v>20</v>
      </c>
      <c r="H11" s="75" t="s">
        <v>72</v>
      </c>
      <c r="I11" s="155"/>
      <c r="J11" s="160"/>
      <c r="K11" s="161"/>
      <c r="L11" s="155"/>
      <c r="P11" s="53"/>
    </row>
    <row r="12" spans="1:16" ht="34.5" customHeight="1" x14ac:dyDescent="0.25">
      <c r="A12" s="29">
        <v>1</v>
      </c>
      <c r="B12" s="36"/>
      <c r="C12" s="61"/>
      <c r="D12" s="24"/>
      <c r="E12" s="24"/>
      <c r="F12" s="30"/>
      <c r="G12" s="30"/>
      <c r="H12" s="63">
        <f>IF($G$6=50,F12*'選項&amp;設定'!$G$4,0)</f>
        <v>0</v>
      </c>
      <c r="I12" s="34">
        <f>IF(AND(D12&lt;&gt;'選項&amp;設定'!$K$7,$G$6='選項&amp;設定'!$C$5),0,IF(AND(D12='選項&amp;設定'!$K$7,$G$6='選項&amp;設定'!$C$5,G12&lt;=('選項&amp;設定'!$I$6)),ROUNDDOWN(G12*'選項&amp;設定'!$J$6,0),IF(AND(D12='選項&amp;設定'!$K$7,$G$6='選項&amp;設定'!$C$5,G12&gt;('選項&amp;設定'!$I$6)),ROUNDDOWN(G12*'選項&amp;設定'!$J$7,0),IF(AND(D12&lt;&gt;'選項&amp;設定'!$K$7,$G$6='選項&amp;設定'!$C$7,G12&gt;20010),ROUNDDOWN(G12*10%,0),IF(AND(D12&lt;&gt;'選項&amp;設定'!$K$7,$G$6='選項&amp;設定'!$C$7,G12&lt;20011),0,IF(AND(D12&lt;&gt;'選項&amp;設定'!$K$7,$G$6='選項&amp;設定'!$C$8,G12&gt;20010),ROUNDDOWN(G12*10%,0),IF(AND(D12&lt;&gt;'選項&amp;設定'!$K$7,$G$6='選項&amp;設定'!$C$8,G12&lt;20011),0,IF(AND(D12&lt;&gt;'選項&amp;設定'!$K$7,$G$6='選項&amp;設定'!$C$9),0,ROUNDDOWN(G12*20%,0)))))))))</f>
        <v>0</v>
      </c>
      <c r="J12" s="49" t="str">
        <f>IF(D12='選項&amp;設定'!$K$8,"聲明當年度居留達183天"," ")</f>
        <v xml:space="preserve"> </v>
      </c>
      <c r="K12" s="50"/>
      <c r="L12" s="33"/>
      <c r="M12" s="64" t="str">
        <f t="shared" ref="M12:M61" si="1">IF(OR(LEN(C12)=10,LEN(C12)=0),"",LEN(C12))</f>
        <v/>
      </c>
      <c r="N12" s="52"/>
      <c r="P12" s="53"/>
    </row>
    <row r="13" spans="1:16" ht="34.5" customHeight="1" x14ac:dyDescent="0.25">
      <c r="A13" s="29">
        <v>2</v>
      </c>
      <c r="B13" s="36"/>
      <c r="C13" s="33"/>
      <c r="D13" s="24"/>
      <c r="E13" s="24"/>
      <c r="F13" s="30"/>
      <c r="G13" s="30"/>
      <c r="H13" s="34">
        <f>IF($G$6=50,F13*'選項&amp;設定'!$G$4,0)</f>
        <v>0</v>
      </c>
      <c r="I13" s="34">
        <f>IF(AND(D13&lt;&gt;'選項&amp;設定'!$K$7,$G$6='選項&amp;設定'!$C$5),0,IF(AND(D13='選項&amp;設定'!$K$7,$G$6='選項&amp;設定'!$C$5,G13&lt;=('選項&amp;設定'!$I$6)),ROUNDDOWN(G13*'選項&amp;設定'!$J$6,0),IF(AND(D13='選項&amp;設定'!$K$7,$G$6='選項&amp;設定'!$C$5,G13&gt;('選項&amp;設定'!$I$6)),ROUNDDOWN(G13*'選項&amp;設定'!$J$7,0),IF(AND(D13&lt;&gt;'選項&amp;設定'!$K$7,$G$6='選項&amp;設定'!$C$7,G13&gt;20010),ROUNDDOWN(G13*10%,0),IF(AND(D13&lt;&gt;'選項&amp;設定'!$K$7,$G$6='選項&amp;設定'!$C$7,G13&lt;20011),0,IF(AND(D13&lt;&gt;'選項&amp;設定'!$K$7,$G$6='選項&amp;設定'!$C$8,G13&gt;20010),ROUNDDOWN(G13*10%,0),IF(AND(D13&lt;&gt;'選項&amp;設定'!$K$7,$G$6='選項&amp;設定'!$C$8,G13&lt;20011),0,IF(AND(D13&lt;&gt;'選項&amp;設定'!$K$7,$G$6='選項&amp;設定'!$C$9),0,ROUNDDOWN(G13*20%,0)))))))))</f>
        <v>0</v>
      </c>
      <c r="J13" s="49" t="str">
        <f>IF(D13='選項&amp;設定'!$K$8,"聲明當年度居留達183天"," ")</f>
        <v xml:space="preserve"> </v>
      </c>
      <c r="K13" s="50"/>
      <c r="L13" s="33"/>
      <c r="M13" s="64" t="str">
        <f t="shared" si="1"/>
        <v/>
      </c>
      <c r="N13" s="52"/>
    </row>
    <row r="14" spans="1:16" ht="34.5" customHeight="1" x14ac:dyDescent="0.25">
      <c r="A14" s="29">
        <v>3</v>
      </c>
      <c r="B14" s="36"/>
      <c r="C14" s="33"/>
      <c r="D14" s="24"/>
      <c r="E14" s="24"/>
      <c r="F14" s="30"/>
      <c r="G14" s="30"/>
      <c r="H14" s="34">
        <f>IF($G$6=50,F14*'選項&amp;設定'!$G$4,0)</f>
        <v>0</v>
      </c>
      <c r="I14" s="34">
        <f>IF(AND(D14&lt;&gt;'選項&amp;設定'!$K$7,$G$6='選項&amp;設定'!$C$5),0,IF(AND(D14='選項&amp;設定'!$K$7,$G$6='選項&amp;設定'!$C$5,G14&lt;=('選項&amp;設定'!$I$6)),ROUNDDOWN(G14*'選項&amp;設定'!$J$6,0),IF(AND(D14='選項&amp;設定'!$K$7,$G$6='選項&amp;設定'!$C$5,G14&gt;('選項&amp;設定'!$I$6)),ROUNDDOWN(G14*'選項&amp;設定'!$J$7,0),IF(AND(D14&lt;&gt;'選項&amp;設定'!$K$7,$G$6='選項&amp;設定'!$C$7,G14&gt;20010),ROUNDDOWN(G14*10%,0),IF(AND(D14&lt;&gt;'選項&amp;設定'!$K$7,$G$6='選項&amp;設定'!$C$7,G14&lt;20011),0,IF(AND(D14&lt;&gt;'選項&amp;設定'!$K$7,$G$6='選項&amp;設定'!$C$8,G14&gt;20010),ROUNDDOWN(G14*10%,0),IF(AND(D14&lt;&gt;'選項&amp;設定'!$K$7,$G$6='選項&amp;設定'!$C$8,G14&lt;20011),0,IF(AND(D14&lt;&gt;'選項&amp;設定'!$K$7,$G$6='選項&amp;設定'!$C$9),0,ROUNDDOWN(G14*20%,0)))))))))</f>
        <v>0</v>
      </c>
      <c r="J14" s="49" t="str">
        <f>IF(D14='選項&amp;設定'!$K$8,"聲明當年度居留達183天"," ")</f>
        <v xml:space="preserve"> </v>
      </c>
      <c r="K14" s="50"/>
      <c r="L14" s="33"/>
      <c r="M14" s="64" t="str">
        <f t="shared" si="1"/>
        <v/>
      </c>
    </row>
    <row r="15" spans="1:16" ht="34.5" customHeight="1" x14ac:dyDescent="0.25">
      <c r="A15" s="29">
        <v>4</v>
      </c>
      <c r="B15" s="36"/>
      <c r="C15" s="33"/>
      <c r="D15" s="24"/>
      <c r="E15" s="24"/>
      <c r="F15" s="30"/>
      <c r="G15" s="30"/>
      <c r="H15" s="34">
        <f>IF($G$6=50,F15*'選項&amp;設定'!$G$4,0)</f>
        <v>0</v>
      </c>
      <c r="I15" s="34">
        <f>IF(AND(D15&lt;&gt;'選項&amp;設定'!$K$7,$G$6='選項&amp;設定'!$C$5),0,IF(AND(D15='選項&amp;設定'!$K$7,$G$6='選項&amp;設定'!$C$5,G15&lt;=('選項&amp;設定'!$I$6)),ROUNDDOWN(G15*'選項&amp;設定'!$J$6,0),IF(AND(D15='選項&amp;設定'!$K$7,$G$6='選項&amp;設定'!$C$5,G15&gt;('選項&amp;設定'!$I$6)),ROUNDDOWN(G15*'選項&amp;設定'!$J$7,0),IF(AND(D15&lt;&gt;'選項&amp;設定'!$K$7,$G$6='選項&amp;設定'!$C$7,G15&gt;20010),ROUNDDOWN(G15*10%,0),IF(AND(D15&lt;&gt;'選項&amp;設定'!$K$7,$G$6='選項&amp;設定'!$C$7,G15&lt;20011),0,IF(AND(D15&lt;&gt;'選項&amp;設定'!$K$7,$G$6='選項&amp;設定'!$C$8,G15&gt;20010),ROUNDDOWN(G15*10%,0),IF(AND(D15&lt;&gt;'選項&amp;設定'!$K$7,$G$6='選項&amp;設定'!$C$8,G15&lt;20011),0,IF(AND(D15&lt;&gt;'選項&amp;設定'!$K$7,$G$6='選項&amp;設定'!$C$9),0,ROUNDDOWN(G15*20%,0)))))))))</f>
        <v>0</v>
      </c>
      <c r="J15" s="49" t="str">
        <f>IF(D15='選項&amp;設定'!$K$8,"聲明當年度居留達183天"," ")</f>
        <v xml:space="preserve"> </v>
      </c>
      <c r="K15" s="50"/>
      <c r="L15" s="33"/>
      <c r="M15" s="64" t="str">
        <f t="shared" si="1"/>
        <v/>
      </c>
    </row>
    <row r="16" spans="1:16" ht="34.5" customHeight="1" x14ac:dyDescent="0.25">
      <c r="A16" s="29">
        <v>5</v>
      </c>
      <c r="B16" s="36"/>
      <c r="C16" s="33"/>
      <c r="D16" s="24"/>
      <c r="E16" s="24"/>
      <c r="F16" s="30"/>
      <c r="G16" s="30"/>
      <c r="H16" s="34">
        <f>IF($G$6=50,F16*'選項&amp;設定'!$G$4,0)</f>
        <v>0</v>
      </c>
      <c r="I16" s="34">
        <f>IF(AND(D16&lt;&gt;'選項&amp;設定'!$K$7,$G$6='選項&amp;設定'!$C$5),0,IF(AND(D16='選項&amp;設定'!$K$7,$G$6='選項&amp;設定'!$C$5,G16&lt;=('選項&amp;設定'!$I$6)),ROUNDDOWN(G16*'選項&amp;設定'!$J$6,0),IF(AND(D16='選項&amp;設定'!$K$7,$G$6='選項&amp;設定'!$C$5,G16&gt;('選項&amp;設定'!$I$6)),ROUNDDOWN(G16*'選項&amp;設定'!$J$7,0),IF(AND(D16&lt;&gt;'選項&amp;設定'!$K$7,$G$6='選項&amp;設定'!$C$7,G16&gt;20010),ROUNDDOWN(G16*10%,0),IF(AND(D16&lt;&gt;'選項&amp;設定'!$K$7,$G$6='選項&amp;設定'!$C$7,G16&lt;20011),0,IF(AND(D16&lt;&gt;'選項&amp;設定'!$K$7,$G$6='選項&amp;設定'!$C$8,G16&gt;20010),ROUNDDOWN(G16*10%,0),IF(AND(D16&lt;&gt;'選項&amp;設定'!$K$7,$G$6='選項&amp;設定'!$C$8,G16&lt;20011),0,IF(AND(D16&lt;&gt;'選項&amp;設定'!$K$7,$G$6='選項&amp;設定'!$C$9),0,ROUNDDOWN(G16*20%,0)))))))))</f>
        <v>0</v>
      </c>
      <c r="J16" s="49" t="str">
        <f>IF(D16='選項&amp;設定'!$K$8,"聲明當年度居留達183天"," ")</f>
        <v xml:space="preserve"> </v>
      </c>
      <c r="K16" s="50"/>
      <c r="L16" s="33"/>
      <c r="M16" s="64" t="str">
        <f t="shared" si="1"/>
        <v/>
      </c>
    </row>
    <row r="17" spans="1:13" ht="34.5" customHeight="1" x14ac:dyDescent="0.25">
      <c r="A17" s="29">
        <v>6</v>
      </c>
      <c r="B17" s="36"/>
      <c r="C17" s="33"/>
      <c r="D17" s="24"/>
      <c r="E17" s="24"/>
      <c r="F17" s="30"/>
      <c r="G17" s="30"/>
      <c r="H17" s="34">
        <f>IF($G$6=50,F17*'選項&amp;設定'!$G$4,0)</f>
        <v>0</v>
      </c>
      <c r="I17" s="34">
        <f>IF(AND(D17&lt;&gt;'選項&amp;設定'!$K$7,$G$6='選項&amp;設定'!$C$5),0,IF(AND(D17='選項&amp;設定'!$K$7,$G$6='選項&amp;設定'!$C$5,G17&lt;=('選項&amp;設定'!$I$6)),ROUNDDOWN(G17*'選項&amp;設定'!$J$6,0),IF(AND(D17='選項&amp;設定'!$K$7,$G$6='選項&amp;設定'!$C$5,G17&gt;('選項&amp;設定'!$I$6)),ROUNDDOWN(G17*'選項&amp;設定'!$J$7,0),IF(AND(D17&lt;&gt;'選項&amp;設定'!$K$7,$G$6='選項&amp;設定'!$C$7,G17&gt;20010),ROUNDDOWN(G17*10%,0),IF(AND(D17&lt;&gt;'選項&amp;設定'!$K$7,$G$6='選項&amp;設定'!$C$7,G17&lt;20011),0,IF(AND(D17&lt;&gt;'選項&amp;設定'!$K$7,$G$6='選項&amp;設定'!$C$8,G17&gt;20010),ROUNDDOWN(G17*10%,0),IF(AND(D17&lt;&gt;'選項&amp;設定'!$K$7,$G$6='選項&amp;設定'!$C$8,G17&lt;20011),0,IF(AND(D17&lt;&gt;'選項&amp;設定'!$K$7,$G$6='選項&amp;設定'!$C$9),0,ROUNDDOWN(G17*20%,0)))))))))</f>
        <v>0</v>
      </c>
      <c r="J17" s="49" t="str">
        <f>IF(D17='選項&amp;設定'!$K$8,"聲明當年度居留達183天"," ")</f>
        <v xml:space="preserve"> </v>
      </c>
      <c r="K17" s="50"/>
      <c r="L17" s="33"/>
      <c r="M17" s="64" t="str">
        <f t="shared" si="1"/>
        <v/>
      </c>
    </row>
    <row r="18" spans="1:13" ht="34.5" customHeight="1" x14ac:dyDescent="0.25">
      <c r="A18" s="29">
        <v>7</v>
      </c>
      <c r="B18" s="36"/>
      <c r="C18" s="33"/>
      <c r="D18" s="24"/>
      <c r="E18" s="24"/>
      <c r="F18" s="30"/>
      <c r="G18" s="30"/>
      <c r="H18" s="34">
        <f>IF($G$6=50,F18*'選項&amp;設定'!$G$4,0)</f>
        <v>0</v>
      </c>
      <c r="I18" s="34">
        <f>IF(AND(D18&lt;&gt;'選項&amp;設定'!$K$7,$G$6='選項&amp;設定'!$C$5),0,IF(AND(D18='選項&amp;設定'!$K$7,$G$6='選項&amp;設定'!$C$5,G18&lt;=('選項&amp;設定'!$I$6)),ROUNDDOWN(G18*'選項&amp;設定'!$J$6,0),IF(AND(D18='選項&amp;設定'!$K$7,$G$6='選項&amp;設定'!$C$5,G18&gt;('選項&amp;設定'!$I$6)),ROUNDDOWN(G18*'選項&amp;設定'!$J$7,0),IF(AND(D18&lt;&gt;'選項&amp;設定'!$K$7,$G$6='選項&amp;設定'!$C$7,G18&gt;20010),ROUNDDOWN(G18*10%,0),IF(AND(D18&lt;&gt;'選項&amp;設定'!$K$7,$G$6='選項&amp;設定'!$C$7,G18&lt;20011),0,IF(AND(D18&lt;&gt;'選項&amp;設定'!$K$7,$G$6='選項&amp;設定'!$C$8,G18&gt;20010),ROUNDDOWN(G18*10%,0),IF(AND(D18&lt;&gt;'選項&amp;設定'!$K$7,$G$6='選項&amp;設定'!$C$8,G18&lt;20011),0,IF(AND(D18&lt;&gt;'選項&amp;設定'!$K$7,$G$6='選項&amp;設定'!$C$9),0,ROUNDDOWN(G18*20%,0)))))))))</f>
        <v>0</v>
      </c>
      <c r="J18" s="49" t="str">
        <f>IF(D18='選項&amp;設定'!$K$8,"聲明當年度居留達183天"," ")</f>
        <v xml:space="preserve"> </v>
      </c>
      <c r="K18" s="50"/>
      <c r="L18" s="33"/>
      <c r="M18" s="64" t="str">
        <f t="shared" si="1"/>
        <v/>
      </c>
    </row>
    <row r="19" spans="1:13" ht="34.5" customHeight="1" x14ac:dyDescent="0.25">
      <c r="A19" s="29">
        <v>8</v>
      </c>
      <c r="B19" s="36"/>
      <c r="C19" s="33"/>
      <c r="D19" s="24"/>
      <c r="E19" s="24"/>
      <c r="F19" s="30"/>
      <c r="G19" s="30"/>
      <c r="H19" s="34">
        <f>IF($G$6=50,F19*'選項&amp;設定'!$G$4,0)</f>
        <v>0</v>
      </c>
      <c r="I19" s="34">
        <f>IF(AND(D19&lt;&gt;'選項&amp;設定'!$K$7,$G$6='選項&amp;設定'!$C$5),0,IF(AND(D19='選項&amp;設定'!$K$7,$G$6='選項&amp;設定'!$C$5,G19&lt;=('選項&amp;設定'!$I$6)),ROUNDDOWN(G19*'選項&amp;設定'!$J$6,0),IF(AND(D19='選項&amp;設定'!$K$7,$G$6='選項&amp;設定'!$C$5,G19&gt;('選項&amp;設定'!$I$6)),ROUNDDOWN(G19*'選項&amp;設定'!$J$7,0),IF(AND(D19&lt;&gt;'選項&amp;設定'!$K$7,$G$6='選項&amp;設定'!$C$7,G19&gt;20010),ROUNDDOWN(G19*10%,0),IF(AND(D19&lt;&gt;'選項&amp;設定'!$K$7,$G$6='選項&amp;設定'!$C$7,G19&lt;20011),0,IF(AND(D19&lt;&gt;'選項&amp;設定'!$K$7,$G$6='選項&amp;設定'!$C$8,G19&gt;20010),ROUNDDOWN(G19*10%,0),IF(AND(D19&lt;&gt;'選項&amp;設定'!$K$7,$G$6='選項&amp;設定'!$C$8,G19&lt;20011),0,IF(AND(D19&lt;&gt;'選項&amp;設定'!$K$7,$G$6='選項&amp;設定'!$C$9),0,ROUNDDOWN(G19*20%,0)))))))))</f>
        <v>0</v>
      </c>
      <c r="J19" s="49" t="str">
        <f>IF(D19='選項&amp;設定'!$K$8,"聲明當年度居留達183天"," ")</f>
        <v xml:space="preserve"> </v>
      </c>
      <c r="K19" s="50"/>
      <c r="L19" s="33"/>
      <c r="M19" s="64" t="str">
        <f t="shared" si="1"/>
        <v/>
      </c>
    </row>
    <row r="20" spans="1:13" ht="34.5" customHeight="1" x14ac:dyDescent="0.25">
      <c r="A20" s="29">
        <v>9</v>
      </c>
      <c r="B20" s="36"/>
      <c r="C20" s="33"/>
      <c r="D20" s="24"/>
      <c r="E20" s="24"/>
      <c r="F20" s="30"/>
      <c r="G20" s="30"/>
      <c r="H20" s="34">
        <f>IF($G$6=50,F20*'選項&amp;設定'!$G$4,0)</f>
        <v>0</v>
      </c>
      <c r="I20" s="34">
        <f>IF(AND(D20&lt;&gt;'選項&amp;設定'!$K$7,$G$6='選項&amp;設定'!$C$5),0,IF(AND(D20='選項&amp;設定'!$K$7,$G$6='選項&amp;設定'!$C$5,G20&lt;=('選項&amp;設定'!$I$6)),ROUNDDOWN(G20*'選項&amp;設定'!$J$6,0),IF(AND(D20='選項&amp;設定'!$K$7,$G$6='選項&amp;設定'!$C$5,G20&gt;('選項&amp;設定'!$I$6)),ROUNDDOWN(G20*'選項&amp;設定'!$J$7,0),IF(AND(D20&lt;&gt;'選項&amp;設定'!$K$7,$G$6='選項&amp;設定'!$C$7,G20&gt;20010),ROUNDDOWN(G20*10%,0),IF(AND(D20&lt;&gt;'選項&amp;設定'!$K$7,$G$6='選項&amp;設定'!$C$7,G20&lt;20011),0,IF(AND(D20&lt;&gt;'選項&amp;設定'!$K$7,$G$6='選項&amp;設定'!$C$8,G20&gt;20010),ROUNDDOWN(G20*10%,0),IF(AND(D20&lt;&gt;'選項&amp;設定'!$K$7,$G$6='選項&amp;設定'!$C$8,G20&lt;20011),0,IF(AND(D20&lt;&gt;'選項&amp;設定'!$K$7,$G$6='選項&amp;設定'!$C$9),0,ROUNDDOWN(G20*20%,0)))))))))</f>
        <v>0</v>
      </c>
      <c r="J20" s="49" t="str">
        <f>IF(D20='選項&amp;設定'!$K$8,"聲明當年度居留達183天"," ")</f>
        <v xml:space="preserve"> </v>
      </c>
      <c r="K20" s="50"/>
      <c r="L20" s="33"/>
      <c r="M20" s="64" t="str">
        <f t="shared" si="1"/>
        <v/>
      </c>
    </row>
    <row r="21" spans="1:13" ht="34.5" customHeight="1" x14ac:dyDescent="0.25">
      <c r="A21" s="29">
        <v>10</v>
      </c>
      <c r="B21" s="36"/>
      <c r="C21" s="33"/>
      <c r="D21" s="24"/>
      <c r="E21" s="24"/>
      <c r="F21" s="30"/>
      <c r="G21" s="30"/>
      <c r="H21" s="34">
        <f>IF($G$6=50,F21*'選項&amp;設定'!$G$4,0)</f>
        <v>0</v>
      </c>
      <c r="I21" s="34">
        <f>IF(AND(D21&lt;&gt;'選項&amp;設定'!$K$7,$G$6='選項&amp;設定'!$C$5),0,IF(AND(D21='選項&amp;設定'!$K$7,$G$6='選項&amp;設定'!$C$5,G21&lt;=('選項&amp;設定'!$I$6)),ROUNDDOWN(G21*'選項&amp;設定'!$J$6,0),IF(AND(D21='選項&amp;設定'!$K$7,$G$6='選項&amp;設定'!$C$5,G21&gt;('選項&amp;設定'!$I$6)),ROUNDDOWN(G21*'選項&amp;設定'!$J$7,0),IF(AND(D21&lt;&gt;'選項&amp;設定'!$K$7,$G$6='選項&amp;設定'!$C$7,G21&gt;20010),ROUNDDOWN(G21*10%,0),IF(AND(D21&lt;&gt;'選項&amp;設定'!$K$7,$G$6='選項&amp;設定'!$C$7,G21&lt;20011),0,IF(AND(D21&lt;&gt;'選項&amp;設定'!$K$7,$G$6='選項&amp;設定'!$C$8,G21&gt;20010),ROUNDDOWN(G21*10%,0),IF(AND(D21&lt;&gt;'選項&amp;設定'!$K$7,$G$6='選項&amp;設定'!$C$8,G21&lt;20011),0,IF(AND(D21&lt;&gt;'選項&amp;設定'!$K$7,$G$6='選項&amp;設定'!$C$9),0,ROUNDDOWN(G21*20%,0)))))))))</f>
        <v>0</v>
      </c>
      <c r="J21" s="49" t="str">
        <f>IF(D21='選項&amp;設定'!$K$8,"聲明當年度居留達183天"," ")</f>
        <v xml:space="preserve"> </v>
      </c>
      <c r="K21" s="50"/>
      <c r="L21" s="33"/>
      <c r="M21" s="64" t="str">
        <f t="shared" si="1"/>
        <v/>
      </c>
    </row>
    <row r="22" spans="1:13" ht="34.5" customHeight="1" x14ac:dyDescent="0.25">
      <c r="A22" s="29">
        <v>11</v>
      </c>
      <c r="B22" s="36"/>
      <c r="C22" s="33"/>
      <c r="D22" s="24"/>
      <c r="E22" s="24"/>
      <c r="F22" s="30"/>
      <c r="G22" s="30"/>
      <c r="H22" s="34">
        <f>IF($G$6=50,F22*'選項&amp;設定'!$G$4,0)</f>
        <v>0</v>
      </c>
      <c r="I22" s="34">
        <f>IF(AND(D22&lt;&gt;'選項&amp;設定'!$K$7,$G$6='選項&amp;設定'!$C$5),0,IF(AND(D22='選項&amp;設定'!$K$7,$G$6='選項&amp;設定'!$C$5,G22&lt;=('選項&amp;設定'!$I$6)),ROUNDDOWN(G22*'選項&amp;設定'!$J$6,0),IF(AND(D22='選項&amp;設定'!$K$7,$G$6='選項&amp;設定'!$C$5,G22&gt;('選項&amp;設定'!$I$6)),ROUNDDOWN(G22*'選項&amp;設定'!$J$7,0),IF(AND(D22&lt;&gt;'選項&amp;設定'!$K$7,$G$6='選項&amp;設定'!$C$7,G22&gt;20010),ROUNDDOWN(G22*10%,0),IF(AND(D22&lt;&gt;'選項&amp;設定'!$K$7,$G$6='選項&amp;設定'!$C$7,G22&lt;20011),0,IF(AND(D22&lt;&gt;'選項&amp;設定'!$K$7,$G$6='選項&amp;設定'!$C$8,G22&gt;20010),ROUNDDOWN(G22*10%,0),IF(AND(D22&lt;&gt;'選項&amp;設定'!$K$7,$G$6='選項&amp;設定'!$C$8,G22&lt;20011),0,IF(AND(D22&lt;&gt;'選項&amp;設定'!$K$7,$G$6='選項&amp;設定'!$C$9),0,ROUNDDOWN(G22*20%,0)))))))))</f>
        <v>0</v>
      </c>
      <c r="J22" s="49" t="str">
        <f>IF(D22='選項&amp;設定'!$K$8,"聲明當年度居留達183天"," ")</f>
        <v xml:space="preserve"> </v>
      </c>
      <c r="K22" s="50"/>
      <c r="L22" s="33"/>
      <c r="M22" s="64" t="str">
        <f t="shared" si="1"/>
        <v/>
      </c>
    </row>
    <row r="23" spans="1:13" ht="34.5" customHeight="1" x14ac:dyDescent="0.25">
      <c r="A23" s="29">
        <v>12</v>
      </c>
      <c r="B23" s="36"/>
      <c r="C23" s="33"/>
      <c r="D23" s="24"/>
      <c r="E23" s="24"/>
      <c r="F23" s="30"/>
      <c r="G23" s="30"/>
      <c r="H23" s="34">
        <f>IF($G$6=50,F23*'選項&amp;設定'!$G$4,0)</f>
        <v>0</v>
      </c>
      <c r="I23" s="34">
        <f>IF(AND(D23&lt;&gt;'選項&amp;設定'!$K$7,$G$6='選項&amp;設定'!$C$5),0,IF(AND(D23='選項&amp;設定'!$K$7,$G$6='選項&amp;設定'!$C$5,G23&lt;=('選項&amp;設定'!$I$6)),ROUNDDOWN(G23*'選項&amp;設定'!$J$6,0),IF(AND(D23='選項&amp;設定'!$K$7,$G$6='選項&amp;設定'!$C$5,G23&gt;('選項&amp;設定'!$I$6)),ROUNDDOWN(G23*'選項&amp;設定'!$J$7,0),IF(AND(D23&lt;&gt;'選項&amp;設定'!$K$7,$G$6='選項&amp;設定'!$C$7,G23&gt;20010),ROUNDDOWN(G23*10%,0),IF(AND(D23&lt;&gt;'選項&amp;設定'!$K$7,$G$6='選項&amp;設定'!$C$7,G23&lt;20011),0,IF(AND(D23&lt;&gt;'選項&amp;設定'!$K$7,$G$6='選項&amp;設定'!$C$8,G23&gt;20010),ROUNDDOWN(G23*10%,0),IF(AND(D23&lt;&gt;'選項&amp;設定'!$K$7,$G$6='選項&amp;設定'!$C$8,G23&lt;20011),0,IF(AND(D23&lt;&gt;'選項&amp;設定'!$K$7,$G$6='選項&amp;設定'!$C$9),0,ROUNDDOWN(G23*20%,0)))))))))</f>
        <v>0</v>
      </c>
      <c r="J23" s="49" t="str">
        <f>IF(D23='選項&amp;設定'!$K$8,"聲明當年度居留達183天"," ")</f>
        <v xml:space="preserve"> </v>
      </c>
      <c r="K23" s="50"/>
      <c r="L23" s="33"/>
      <c r="M23" s="64" t="str">
        <f t="shared" si="1"/>
        <v/>
      </c>
    </row>
    <row r="24" spans="1:13" ht="34.5" customHeight="1" x14ac:dyDescent="0.25">
      <c r="A24" s="29">
        <v>13</v>
      </c>
      <c r="B24" s="36"/>
      <c r="C24" s="33"/>
      <c r="D24" s="24"/>
      <c r="E24" s="24"/>
      <c r="F24" s="30"/>
      <c r="G24" s="30"/>
      <c r="H24" s="34">
        <f>IF($G$6=50,F24*'選項&amp;設定'!$G$4,0)</f>
        <v>0</v>
      </c>
      <c r="I24" s="34">
        <f>IF(AND(D24&lt;&gt;'選項&amp;設定'!$K$7,$G$6='選項&amp;設定'!$C$5),0,IF(AND(D24='選項&amp;設定'!$K$7,$G$6='選項&amp;設定'!$C$5,G24&lt;=('選項&amp;設定'!$I$6)),ROUNDDOWN(G24*'選項&amp;設定'!$J$6,0),IF(AND(D24='選項&amp;設定'!$K$7,$G$6='選項&amp;設定'!$C$5,G24&gt;('選項&amp;設定'!$I$6)),ROUNDDOWN(G24*'選項&amp;設定'!$J$7,0),IF(AND(D24&lt;&gt;'選項&amp;設定'!$K$7,$G$6='選項&amp;設定'!$C$7,G24&gt;20010),ROUNDDOWN(G24*10%,0),IF(AND(D24&lt;&gt;'選項&amp;設定'!$K$7,$G$6='選項&amp;設定'!$C$7,G24&lt;20011),0,IF(AND(D24&lt;&gt;'選項&amp;設定'!$K$7,$G$6='選項&amp;設定'!$C$8,G24&gt;20010),ROUNDDOWN(G24*10%,0),IF(AND(D24&lt;&gt;'選項&amp;設定'!$K$7,$G$6='選項&amp;設定'!$C$8,G24&lt;20011),0,IF(AND(D24&lt;&gt;'選項&amp;設定'!$K$7,$G$6='選項&amp;設定'!$C$9),0,ROUNDDOWN(G24*20%,0)))))))))</f>
        <v>0</v>
      </c>
      <c r="J24" s="49" t="str">
        <f>IF(D24='選項&amp;設定'!$K$8,"聲明當年度居留達183天"," ")</f>
        <v xml:space="preserve"> </v>
      </c>
      <c r="K24" s="50"/>
      <c r="L24" s="33"/>
      <c r="M24" s="64" t="str">
        <f t="shared" si="1"/>
        <v/>
      </c>
    </row>
    <row r="25" spans="1:13" ht="34.5" customHeight="1" x14ac:dyDescent="0.25">
      <c r="A25" s="29">
        <v>14</v>
      </c>
      <c r="B25" s="36"/>
      <c r="C25" s="33"/>
      <c r="D25" s="24"/>
      <c r="E25" s="24"/>
      <c r="F25" s="30"/>
      <c r="G25" s="30"/>
      <c r="H25" s="34">
        <f>IF($G$6=50,F25*'選項&amp;設定'!$G$4,0)</f>
        <v>0</v>
      </c>
      <c r="I25" s="34">
        <f>IF(AND(D25&lt;&gt;'選項&amp;設定'!$K$7,$G$6='選項&amp;設定'!$C$5),0,IF(AND(D25='選項&amp;設定'!$K$7,$G$6='選項&amp;設定'!$C$5,G25&lt;=('選項&amp;設定'!$I$6)),ROUNDDOWN(G25*'選項&amp;設定'!$J$6,0),IF(AND(D25='選項&amp;設定'!$K$7,$G$6='選項&amp;設定'!$C$5,G25&gt;('選項&amp;設定'!$I$6)),ROUNDDOWN(G25*'選項&amp;設定'!$J$7,0),IF(AND(D25&lt;&gt;'選項&amp;設定'!$K$7,$G$6='選項&amp;設定'!$C$7,G25&gt;20010),ROUNDDOWN(G25*10%,0),IF(AND(D25&lt;&gt;'選項&amp;設定'!$K$7,$G$6='選項&amp;設定'!$C$7,G25&lt;20011),0,IF(AND(D25&lt;&gt;'選項&amp;設定'!$K$7,$G$6='選項&amp;設定'!$C$8,G25&gt;20010),ROUNDDOWN(G25*10%,0),IF(AND(D25&lt;&gt;'選項&amp;設定'!$K$7,$G$6='選項&amp;設定'!$C$8,G25&lt;20011),0,IF(AND(D25&lt;&gt;'選項&amp;設定'!$K$7,$G$6='選項&amp;設定'!$C$9),0,ROUNDDOWN(G25*20%,0)))))))))</f>
        <v>0</v>
      </c>
      <c r="J25" s="49" t="str">
        <f>IF(D25='選項&amp;設定'!$K$8,"聲明當年度居留達183天"," ")</f>
        <v xml:space="preserve"> </v>
      </c>
      <c r="K25" s="50"/>
      <c r="L25" s="33"/>
      <c r="M25" s="64" t="str">
        <f t="shared" si="1"/>
        <v/>
      </c>
    </row>
    <row r="26" spans="1:13" ht="34.5" customHeight="1" x14ac:dyDescent="0.25">
      <c r="A26" s="29">
        <v>15</v>
      </c>
      <c r="B26" s="36"/>
      <c r="C26" s="33"/>
      <c r="D26" s="24"/>
      <c r="E26" s="24"/>
      <c r="F26" s="30"/>
      <c r="G26" s="30"/>
      <c r="H26" s="34">
        <f>IF($G$6=50,F26*'選項&amp;設定'!$G$4,0)</f>
        <v>0</v>
      </c>
      <c r="I26" s="34">
        <f>IF(AND(D26&lt;&gt;'選項&amp;設定'!$K$7,$G$6='選項&amp;設定'!$C$5),0,IF(AND(D26='選項&amp;設定'!$K$7,$G$6='選項&amp;設定'!$C$5,G26&lt;=('選項&amp;設定'!$I$6)),ROUNDDOWN(G26*'選項&amp;設定'!$J$6,0),IF(AND(D26='選項&amp;設定'!$K$7,$G$6='選項&amp;設定'!$C$5,G26&gt;('選項&amp;設定'!$I$6)),ROUNDDOWN(G26*'選項&amp;設定'!$J$7,0),IF(AND(D26&lt;&gt;'選項&amp;設定'!$K$7,$G$6='選項&amp;設定'!$C$7,G26&gt;20010),ROUNDDOWN(G26*10%,0),IF(AND(D26&lt;&gt;'選項&amp;設定'!$K$7,$G$6='選項&amp;設定'!$C$7,G26&lt;20011),0,IF(AND(D26&lt;&gt;'選項&amp;設定'!$K$7,$G$6='選項&amp;設定'!$C$8,G26&gt;20010),ROUNDDOWN(G26*10%,0),IF(AND(D26&lt;&gt;'選項&amp;設定'!$K$7,$G$6='選項&amp;設定'!$C$8,G26&lt;20011),0,IF(AND(D26&lt;&gt;'選項&amp;設定'!$K$7,$G$6='選項&amp;設定'!$C$9),0,ROUNDDOWN(G26*20%,0)))))))))</f>
        <v>0</v>
      </c>
      <c r="J26" s="49" t="str">
        <f>IF(D26='選項&amp;設定'!$K$8,"聲明當年度居留達183天"," ")</f>
        <v xml:space="preserve"> </v>
      </c>
      <c r="K26" s="50"/>
      <c r="L26" s="33"/>
      <c r="M26" s="64" t="str">
        <f t="shared" si="1"/>
        <v/>
      </c>
    </row>
    <row r="27" spans="1:13" ht="34.5" customHeight="1" x14ac:dyDescent="0.25">
      <c r="A27" s="29">
        <v>16</v>
      </c>
      <c r="B27" s="36"/>
      <c r="C27" s="33"/>
      <c r="D27" s="24"/>
      <c r="E27" s="24"/>
      <c r="F27" s="30"/>
      <c r="G27" s="30"/>
      <c r="H27" s="34">
        <f>IF($G$6=50,F27*'選項&amp;設定'!$G$4,0)</f>
        <v>0</v>
      </c>
      <c r="I27" s="34">
        <f>IF(AND(D27&lt;&gt;'選項&amp;設定'!$K$7,$G$6='選項&amp;設定'!$C$5),0,IF(AND(D27='選項&amp;設定'!$K$7,$G$6='選項&amp;設定'!$C$5,G27&lt;=('選項&amp;設定'!$I$6)),ROUNDDOWN(G27*'選項&amp;設定'!$J$6,0),IF(AND(D27='選項&amp;設定'!$K$7,$G$6='選項&amp;設定'!$C$5,G27&gt;('選項&amp;設定'!$I$6)),ROUNDDOWN(G27*'選項&amp;設定'!$J$7,0),IF(AND(D27&lt;&gt;'選項&amp;設定'!$K$7,$G$6='選項&amp;設定'!$C$7,G27&gt;20010),ROUNDDOWN(G27*10%,0),IF(AND(D27&lt;&gt;'選項&amp;設定'!$K$7,$G$6='選項&amp;設定'!$C$7,G27&lt;20011),0,IF(AND(D27&lt;&gt;'選項&amp;設定'!$K$7,$G$6='選項&amp;設定'!$C$8,G27&gt;20010),ROUNDDOWN(G27*10%,0),IF(AND(D27&lt;&gt;'選項&amp;設定'!$K$7,$G$6='選項&amp;設定'!$C$8,G27&lt;20011),0,IF(AND(D27&lt;&gt;'選項&amp;設定'!$K$7,$G$6='選項&amp;設定'!$C$9),0,ROUNDDOWN(G27*20%,0)))))))))</f>
        <v>0</v>
      </c>
      <c r="J27" s="49" t="str">
        <f>IF(D27='選項&amp;設定'!$K$8,"聲明當年度居留達183天"," ")</f>
        <v xml:space="preserve"> </v>
      </c>
      <c r="K27" s="50"/>
      <c r="L27" s="33"/>
      <c r="M27" s="64" t="str">
        <f t="shared" si="1"/>
        <v/>
      </c>
    </row>
    <row r="28" spans="1:13" ht="34.5" customHeight="1" x14ac:dyDescent="0.25">
      <c r="A28" s="29">
        <v>17</v>
      </c>
      <c r="B28" s="36"/>
      <c r="C28" s="33"/>
      <c r="D28" s="24"/>
      <c r="E28" s="24"/>
      <c r="F28" s="30"/>
      <c r="G28" s="30"/>
      <c r="H28" s="34">
        <f>IF($G$6=50,F28*'選項&amp;設定'!$G$4,0)</f>
        <v>0</v>
      </c>
      <c r="I28" s="34">
        <f>IF(AND(D28&lt;&gt;'選項&amp;設定'!$K$7,$G$6='選項&amp;設定'!$C$5),0,IF(AND(D28='選項&amp;設定'!$K$7,$G$6='選項&amp;設定'!$C$5,G28&lt;=('選項&amp;設定'!$I$6)),ROUNDDOWN(G28*'選項&amp;設定'!$J$6,0),IF(AND(D28='選項&amp;設定'!$K$7,$G$6='選項&amp;設定'!$C$5,G28&gt;('選項&amp;設定'!$I$6)),ROUNDDOWN(G28*'選項&amp;設定'!$J$7,0),IF(AND(D28&lt;&gt;'選項&amp;設定'!$K$7,$G$6='選項&amp;設定'!$C$7,G28&gt;20010),ROUNDDOWN(G28*10%,0),IF(AND(D28&lt;&gt;'選項&amp;設定'!$K$7,$G$6='選項&amp;設定'!$C$7,G28&lt;20011),0,IF(AND(D28&lt;&gt;'選項&amp;設定'!$K$7,$G$6='選項&amp;設定'!$C$8,G28&gt;20010),ROUNDDOWN(G28*10%,0),IF(AND(D28&lt;&gt;'選項&amp;設定'!$K$7,$G$6='選項&amp;設定'!$C$8,G28&lt;20011),0,IF(AND(D28&lt;&gt;'選項&amp;設定'!$K$7,$G$6='選項&amp;設定'!$C$9),0,ROUNDDOWN(G28*20%,0)))))))))</f>
        <v>0</v>
      </c>
      <c r="J28" s="49" t="str">
        <f>IF(D28='選項&amp;設定'!$K$8,"聲明當年度居留達183天"," ")</f>
        <v xml:space="preserve"> </v>
      </c>
      <c r="K28" s="50"/>
      <c r="L28" s="33"/>
      <c r="M28" s="64" t="str">
        <f t="shared" si="1"/>
        <v/>
      </c>
    </row>
    <row r="29" spans="1:13" ht="34.5" customHeight="1" x14ac:dyDescent="0.25">
      <c r="A29" s="29">
        <v>18</v>
      </c>
      <c r="B29" s="36"/>
      <c r="C29" s="33"/>
      <c r="D29" s="24"/>
      <c r="E29" s="24"/>
      <c r="F29" s="30"/>
      <c r="G29" s="30"/>
      <c r="H29" s="34">
        <f>IF($G$6=50,F29*'選項&amp;設定'!$G$4,0)</f>
        <v>0</v>
      </c>
      <c r="I29" s="34">
        <f>IF(AND(D29&lt;&gt;'選項&amp;設定'!$K$7,$G$6='選項&amp;設定'!$C$5),0,IF(AND(D29='選項&amp;設定'!$K$7,$G$6='選項&amp;設定'!$C$5,G29&lt;=('選項&amp;設定'!$I$6)),ROUNDDOWN(G29*'選項&amp;設定'!$J$6,0),IF(AND(D29='選項&amp;設定'!$K$7,$G$6='選項&amp;設定'!$C$5,G29&gt;('選項&amp;設定'!$I$6)),ROUNDDOWN(G29*'選項&amp;設定'!$J$7,0),IF(AND(D29&lt;&gt;'選項&amp;設定'!$K$7,$G$6='選項&amp;設定'!$C$7,G29&gt;20010),ROUNDDOWN(G29*10%,0),IF(AND(D29&lt;&gt;'選項&amp;設定'!$K$7,$G$6='選項&amp;設定'!$C$7,G29&lt;20011),0,IF(AND(D29&lt;&gt;'選項&amp;設定'!$K$7,$G$6='選項&amp;設定'!$C$8,G29&gt;20010),ROUNDDOWN(G29*10%,0),IF(AND(D29&lt;&gt;'選項&amp;設定'!$K$7,$G$6='選項&amp;設定'!$C$8,G29&lt;20011),0,IF(AND(D29&lt;&gt;'選項&amp;設定'!$K$7,$G$6='選項&amp;設定'!$C$9),0,ROUNDDOWN(G29*20%,0)))))))))</f>
        <v>0</v>
      </c>
      <c r="J29" s="49" t="str">
        <f>IF(D29='選項&amp;設定'!$K$8,"聲明當年度居留達183天"," ")</f>
        <v xml:space="preserve"> </v>
      </c>
      <c r="K29" s="50"/>
      <c r="L29" s="33"/>
      <c r="M29" s="64" t="str">
        <f t="shared" si="1"/>
        <v/>
      </c>
    </row>
    <row r="30" spans="1:13" ht="34.5" customHeight="1" x14ac:dyDescent="0.25">
      <c r="A30" s="29">
        <v>19</v>
      </c>
      <c r="B30" s="36"/>
      <c r="C30" s="33"/>
      <c r="D30" s="24"/>
      <c r="E30" s="24"/>
      <c r="F30" s="30"/>
      <c r="G30" s="30"/>
      <c r="H30" s="34">
        <f>IF($G$6=50,F30*'選項&amp;設定'!$G$4,0)</f>
        <v>0</v>
      </c>
      <c r="I30" s="34">
        <f>IF(AND(D30&lt;&gt;'選項&amp;設定'!$K$7,$G$6='選項&amp;設定'!$C$5),0,IF(AND(D30='選項&amp;設定'!$K$7,$G$6='選項&amp;設定'!$C$5,G30&lt;=('選項&amp;設定'!$I$6)),ROUNDDOWN(G30*'選項&amp;設定'!$J$6,0),IF(AND(D30='選項&amp;設定'!$K$7,$G$6='選項&amp;設定'!$C$5,G30&gt;('選項&amp;設定'!$I$6)),ROUNDDOWN(G30*'選項&amp;設定'!$J$7,0),IF(AND(D30&lt;&gt;'選項&amp;設定'!$K$7,$G$6='選項&amp;設定'!$C$7,G30&gt;20010),ROUNDDOWN(G30*10%,0),IF(AND(D30&lt;&gt;'選項&amp;設定'!$K$7,$G$6='選項&amp;設定'!$C$7,G30&lt;20011),0,IF(AND(D30&lt;&gt;'選項&amp;設定'!$K$7,$G$6='選項&amp;設定'!$C$8,G30&gt;20010),ROUNDDOWN(G30*10%,0),IF(AND(D30&lt;&gt;'選項&amp;設定'!$K$7,$G$6='選項&amp;設定'!$C$8,G30&lt;20011),0,IF(AND(D30&lt;&gt;'選項&amp;設定'!$K$7,$G$6='選項&amp;設定'!$C$9),0,ROUNDDOWN(G30*20%,0)))))))))</f>
        <v>0</v>
      </c>
      <c r="J30" s="49" t="str">
        <f>IF(D30='選項&amp;設定'!$K$8,"聲明當年度居留達183天"," ")</f>
        <v xml:space="preserve"> </v>
      </c>
      <c r="K30" s="50"/>
      <c r="L30" s="33"/>
      <c r="M30" s="64" t="str">
        <f t="shared" si="1"/>
        <v/>
      </c>
    </row>
    <row r="31" spans="1:13" ht="34.5" customHeight="1" x14ac:dyDescent="0.25">
      <c r="A31" s="29">
        <v>20</v>
      </c>
      <c r="B31" s="36"/>
      <c r="C31" s="33"/>
      <c r="D31" s="24"/>
      <c r="E31" s="24"/>
      <c r="F31" s="30"/>
      <c r="G31" s="30"/>
      <c r="H31" s="34">
        <f>IF($G$6=50,F31*'選項&amp;設定'!$G$4,0)</f>
        <v>0</v>
      </c>
      <c r="I31" s="34">
        <f>IF(AND(D31&lt;&gt;'選項&amp;設定'!$K$7,$G$6='選項&amp;設定'!$C$5),0,IF(AND(D31='選項&amp;設定'!$K$7,$G$6='選項&amp;設定'!$C$5,G31&lt;=('選項&amp;設定'!$I$6)),ROUNDDOWN(G31*'選項&amp;設定'!$J$6,0),IF(AND(D31='選項&amp;設定'!$K$7,$G$6='選項&amp;設定'!$C$5,G31&gt;('選項&amp;設定'!$I$6)),ROUNDDOWN(G31*'選項&amp;設定'!$J$7,0),IF(AND(D31&lt;&gt;'選項&amp;設定'!$K$7,$G$6='選項&amp;設定'!$C$7,G31&gt;20010),ROUNDDOWN(G31*10%,0),IF(AND(D31&lt;&gt;'選項&amp;設定'!$K$7,$G$6='選項&amp;設定'!$C$7,G31&lt;20011),0,IF(AND(D31&lt;&gt;'選項&amp;設定'!$K$7,$G$6='選項&amp;設定'!$C$8,G31&gt;20010),ROUNDDOWN(G31*10%,0),IF(AND(D31&lt;&gt;'選項&amp;設定'!$K$7,$G$6='選項&amp;設定'!$C$8,G31&lt;20011),0,IF(AND(D31&lt;&gt;'選項&amp;設定'!$K$7,$G$6='選項&amp;設定'!$C$9),0,ROUNDDOWN(G31*20%,0)))))))))</f>
        <v>0</v>
      </c>
      <c r="J31" s="49" t="str">
        <f>IF(D31='選項&amp;設定'!$K$8,"聲明當年度居留達183天"," ")</f>
        <v xml:space="preserve"> </v>
      </c>
      <c r="K31" s="50"/>
      <c r="L31" s="33"/>
      <c r="M31" s="64" t="str">
        <f t="shared" si="1"/>
        <v/>
      </c>
    </row>
    <row r="32" spans="1:13" ht="34.5" customHeight="1" x14ac:dyDescent="0.25">
      <c r="A32" s="29">
        <v>21</v>
      </c>
      <c r="B32" s="36"/>
      <c r="C32" s="33"/>
      <c r="D32" s="24"/>
      <c r="E32" s="24"/>
      <c r="F32" s="30"/>
      <c r="G32" s="30"/>
      <c r="H32" s="34">
        <f>IF($G$6=50,F32*'選項&amp;設定'!$G$4,0)</f>
        <v>0</v>
      </c>
      <c r="I32" s="34">
        <f>IF(AND(D32&lt;&gt;'選項&amp;設定'!$K$7,$G$6='選項&amp;設定'!$C$5),0,IF(AND(D32='選項&amp;設定'!$K$7,$G$6='選項&amp;設定'!$C$5,G32&lt;=('選項&amp;設定'!$I$6)),ROUNDDOWN(G32*'選項&amp;設定'!$J$6,0),IF(AND(D32='選項&amp;設定'!$K$7,$G$6='選項&amp;設定'!$C$5,G32&gt;('選項&amp;設定'!$I$6)),ROUNDDOWN(G32*'選項&amp;設定'!$J$7,0),IF(AND(D32&lt;&gt;'選項&amp;設定'!$K$7,$G$6='選項&amp;設定'!$C$7,G32&gt;20010),ROUNDDOWN(G32*10%,0),IF(AND(D32&lt;&gt;'選項&amp;設定'!$K$7,$G$6='選項&amp;設定'!$C$7,G32&lt;20011),0,IF(AND(D32&lt;&gt;'選項&amp;設定'!$K$7,$G$6='選項&amp;設定'!$C$8,G32&gt;20010),ROUNDDOWN(G32*10%,0),IF(AND(D32&lt;&gt;'選項&amp;設定'!$K$7,$G$6='選項&amp;設定'!$C$8,G32&lt;20011),0,IF(AND(D32&lt;&gt;'選項&amp;設定'!$K$7,$G$6='選項&amp;設定'!$C$9),0,ROUNDDOWN(G32*20%,0)))))))))</f>
        <v>0</v>
      </c>
      <c r="J32" s="49" t="str">
        <f>IF(D32='選項&amp;設定'!$K$8,"聲明當年度居留達183天"," ")</f>
        <v xml:space="preserve"> </v>
      </c>
      <c r="K32" s="50"/>
      <c r="L32" s="33"/>
      <c r="M32" s="64" t="str">
        <f t="shared" si="1"/>
        <v/>
      </c>
    </row>
    <row r="33" spans="1:13" ht="34.5" customHeight="1" x14ac:dyDescent="0.25">
      <c r="A33" s="29">
        <v>22</v>
      </c>
      <c r="B33" s="36"/>
      <c r="C33" s="33"/>
      <c r="D33" s="24"/>
      <c r="E33" s="24"/>
      <c r="F33" s="30"/>
      <c r="G33" s="30"/>
      <c r="H33" s="34">
        <f>IF($G$6=50,F33*'選項&amp;設定'!$G$4,0)</f>
        <v>0</v>
      </c>
      <c r="I33" s="34">
        <f>IF(AND(D33&lt;&gt;'選項&amp;設定'!$K$7,$G$6='選項&amp;設定'!$C$5),0,IF(AND(D33='選項&amp;設定'!$K$7,$G$6='選項&amp;設定'!$C$5,G33&lt;=('選項&amp;設定'!$I$6)),ROUNDDOWN(G33*'選項&amp;設定'!$J$6,0),IF(AND(D33='選項&amp;設定'!$K$7,$G$6='選項&amp;設定'!$C$5,G33&gt;('選項&amp;設定'!$I$6)),ROUNDDOWN(G33*'選項&amp;設定'!$J$7,0),IF(AND(D33&lt;&gt;'選項&amp;設定'!$K$7,$G$6='選項&amp;設定'!$C$7,G33&gt;20010),ROUNDDOWN(G33*10%,0),IF(AND(D33&lt;&gt;'選項&amp;設定'!$K$7,$G$6='選項&amp;設定'!$C$7,G33&lt;20011),0,IF(AND(D33&lt;&gt;'選項&amp;設定'!$K$7,$G$6='選項&amp;設定'!$C$8,G33&gt;20010),ROUNDDOWN(G33*10%,0),IF(AND(D33&lt;&gt;'選項&amp;設定'!$K$7,$G$6='選項&amp;設定'!$C$8,G33&lt;20011),0,IF(AND(D33&lt;&gt;'選項&amp;設定'!$K$7,$G$6='選項&amp;設定'!$C$9),0,ROUNDDOWN(G33*20%,0)))))))))</f>
        <v>0</v>
      </c>
      <c r="J33" s="49" t="str">
        <f>IF(D33='選項&amp;設定'!$K$8,"聲明當年度居留達183天"," ")</f>
        <v xml:space="preserve"> </v>
      </c>
      <c r="K33" s="50"/>
      <c r="L33" s="33"/>
      <c r="M33" s="64" t="str">
        <f t="shared" si="1"/>
        <v/>
      </c>
    </row>
    <row r="34" spans="1:13" ht="34.5" customHeight="1" x14ac:dyDescent="0.25">
      <c r="A34" s="29">
        <v>23</v>
      </c>
      <c r="B34" s="36"/>
      <c r="C34" s="33"/>
      <c r="D34" s="24"/>
      <c r="E34" s="24"/>
      <c r="F34" s="30"/>
      <c r="G34" s="30"/>
      <c r="H34" s="34">
        <f>IF($G$6=50,F34*'選項&amp;設定'!$G$4,0)</f>
        <v>0</v>
      </c>
      <c r="I34" s="34">
        <f>IF(AND(D34&lt;&gt;'選項&amp;設定'!$K$7,$G$6='選項&amp;設定'!$C$5),0,IF(AND(D34='選項&amp;設定'!$K$7,$G$6='選項&amp;設定'!$C$5,G34&lt;=('選項&amp;設定'!$I$6)),ROUNDDOWN(G34*'選項&amp;設定'!$J$6,0),IF(AND(D34='選項&amp;設定'!$K$7,$G$6='選項&amp;設定'!$C$5,G34&gt;('選項&amp;設定'!$I$6)),ROUNDDOWN(G34*'選項&amp;設定'!$J$7,0),IF(AND(D34&lt;&gt;'選項&amp;設定'!$K$7,$G$6='選項&amp;設定'!$C$7,G34&gt;20010),ROUNDDOWN(G34*10%,0),IF(AND(D34&lt;&gt;'選項&amp;設定'!$K$7,$G$6='選項&amp;設定'!$C$7,G34&lt;20011),0,IF(AND(D34&lt;&gt;'選項&amp;設定'!$K$7,$G$6='選項&amp;設定'!$C$8,G34&gt;20010),ROUNDDOWN(G34*10%,0),IF(AND(D34&lt;&gt;'選項&amp;設定'!$K$7,$G$6='選項&amp;設定'!$C$8,G34&lt;20011),0,IF(AND(D34&lt;&gt;'選項&amp;設定'!$K$7,$G$6='選項&amp;設定'!$C$9),0,ROUNDDOWN(G34*20%,0)))))))))</f>
        <v>0</v>
      </c>
      <c r="J34" s="49" t="str">
        <f>IF(D34='選項&amp;設定'!$K$8,"聲明當年度居留達183天"," ")</f>
        <v xml:space="preserve"> </v>
      </c>
      <c r="K34" s="50"/>
      <c r="L34" s="33"/>
      <c r="M34" s="64" t="str">
        <f t="shared" si="1"/>
        <v/>
      </c>
    </row>
    <row r="35" spans="1:13" ht="34.5" customHeight="1" x14ac:dyDescent="0.25">
      <c r="A35" s="29">
        <v>24</v>
      </c>
      <c r="B35" s="36"/>
      <c r="C35" s="33"/>
      <c r="D35" s="24"/>
      <c r="E35" s="24"/>
      <c r="F35" s="30"/>
      <c r="G35" s="30"/>
      <c r="H35" s="34">
        <f>IF($G$6=50,F35*'選項&amp;設定'!$G$4,0)</f>
        <v>0</v>
      </c>
      <c r="I35" s="34">
        <f>IF(AND(D35&lt;&gt;'選項&amp;設定'!$K$7,$G$6='選項&amp;設定'!$C$5),0,IF(AND(D35='選項&amp;設定'!$K$7,$G$6='選項&amp;設定'!$C$5,G35&lt;=('選項&amp;設定'!$I$6)),ROUNDDOWN(G35*'選項&amp;設定'!$J$6,0),IF(AND(D35='選項&amp;設定'!$K$7,$G$6='選項&amp;設定'!$C$5,G35&gt;('選項&amp;設定'!$I$6)),ROUNDDOWN(G35*'選項&amp;設定'!$J$7,0),IF(AND(D35&lt;&gt;'選項&amp;設定'!$K$7,$G$6='選項&amp;設定'!$C$7,G35&gt;20010),ROUNDDOWN(G35*10%,0),IF(AND(D35&lt;&gt;'選項&amp;設定'!$K$7,$G$6='選項&amp;設定'!$C$7,G35&lt;20011),0,IF(AND(D35&lt;&gt;'選項&amp;設定'!$K$7,$G$6='選項&amp;設定'!$C$8,G35&gt;20010),ROUNDDOWN(G35*10%,0),IF(AND(D35&lt;&gt;'選項&amp;設定'!$K$7,$G$6='選項&amp;設定'!$C$8,G35&lt;20011),0,IF(AND(D35&lt;&gt;'選項&amp;設定'!$K$7,$G$6='選項&amp;設定'!$C$9),0,ROUNDDOWN(G35*20%,0)))))))))</f>
        <v>0</v>
      </c>
      <c r="J35" s="49" t="str">
        <f>IF(D35='選項&amp;設定'!$K$8,"聲明當年度居留達183天"," ")</f>
        <v xml:space="preserve"> </v>
      </c>
      <c r="K35" s="50"/>
      <c r="L35" s="33"/>
      <c r="M35" s="64" t="str">
        <f t="shared" si="1"/>
        <v/>
      </c>
    </row>
    <row r="36" spans="1:13" ht="34.5" customHeight="1" x14ac:dyDescent="0.25">
      <c r="A36" s="29">
        <v>25</v>
      </c>
      <c r="B36" s="36"/>
      <c r="C36" s="33"/>
      <c r="D36" s="24"/>
      <c r="E36" s="24"/>
      <c r="F36" s="30"/>
      <c r="G36" s="30"/>
      <c r="H36" s="34">
        <f>IF($G$6=50,F36*'選項&amp;設定'!$G$4,0)</f>
        <v>0</v>
      </c>
      <c r="I36" s="34">
        <f>IF(AND(D36&lt;&gt;'選項&amp;設定'!$K$7,$G$6='選項&amp;設定'!$C$5),0,IF(AND(D36='選項&amp;設定'!$K$7,$G$6='選項&amp;設定'!$C$5,G36&lt;=('選項&amp;設定'!$I$6)),ROUNDDOWN(G36*'選項&amp;設定'!$J$6,0),IF(AND(D36='選項&amp;設定'!$K$7,$G$6='選項&amp;設定'!$C$5,G36&gt;('選項&amp;設定'!$I$6)),ROUNDDOWN(G36*'選項&amp;設定'!$J$7,0),IF(AND(D36&lt;&gt;'選項&amp;設定'!$K$7,$G$6='選項&amp;設定'!$C$7,G36&gt;20010),ROUNDDOWN(G36*10%,0),IF(AND(D36&lt;&gt;'選項&amp;設定'!$K$7,$G$6='選項&amp;設定'!$C$7,G36&lt;20011),0,IF(AND(D36&lt;&gt;'選項&amp;設定'!$K$7,$G$6='選項&amp;設定'!$C$8,G36&gt;20010),ROUNDDOWN(G36*10%,0),IF(AND(D36&lt;&gt;'選項&amp;設定'!$K$7,$G$6='選項&amp;設定'!$C$8,G36&lt;20011),0,IF(AND(D36&lt;&gt;'選項&amp;設定'!$K$7,$G$6='選項&amp;設定'!$C$9),0,ROUNDDOWN(G36*20%,0)))))))))</f>
        <v>0</v>
      </c>
      <c r="J36" s="49" t="str">
        <f>IF(D36='選項&amp;設定'!$K$8,"聲明當年度居留達183天"," ")</f>
        <v xml:space="preserve"> </v>
      </c>
      <c r="K36" s="50"/>
      <c r="L36" s="33"/>
      <c r="M36" s="64" t="str">
        <f t="shared" si="1"/>
        <v/>
      </c>
    </row>
    <row r="37" spans="1:13" ht="34.5" customHeight="1" x14ac:dyDescent="0.25">
      <c r="A37" s="29">
        <v>26</v>
      </c>
      <c r="B37" s="36"/>
      <c r="C37" s="33"/>
      <c r="D37" s="24"/>
      <c r="E37" s="24"/>
      <c r="F37" s="30"/>
      <c r="G37" s="30"/>
      <c r="H37" s="34">
        <f>IF($G$6=50,F37*'選項&amp;設定'!$G$4,0)</f>
        <v>0</v>
      </c>
      <c r="I37" s="34">
        <f>IF(AND(D37&lt;&gt;'選項&amp;設定'!$K$7,$G$6='選項&amp;設定'!$C$5),0,IF(AND(D37='選項&amp;設定'!$K$7,$G$6='選項&amp;設定'!$C$5,G37&lt;=('選項&amp;設定'!$I$6)),ROUNDDOWN(G37*'選項&amp;設定'!$J$6,0),IF(AND(D37='選項&amp;設定'!$K$7,$G$6='選項&amp;設定'!$C$5,G37&gt;('選項&amp;設定'!$I$6)),ROUNDDOWN(G37*'選項&amp;設定'!$J$7,0),IF(AND(D37&lt;&gt;'選項&amp;設定'!$K$7,$G$6='選項&amp;設定'!$C$7,G37&gt;20010),ROUNDDOWN(G37*10%,0),IF(AND(D37&lt;&gt;'選項&amp;設定'!$K$7,$G$6='選項&amp;設定'!$C$7,G37&lt;20011),0,IF(AND(D37&lt;&gt;'選項&amp;設定'!$K$7,$G$6='選項&amp;設定'!$C$8,G37&gt;20010),ROUNDDOWN(G37*10%,0),IF(AND(D37&lt;&gt;'選項&amp;設定'!$K$7,$G$6='選項&amp;設定'!$C$8,G37&lt;20011),0,IF(AND(D37&lt;&gt;'選項&amp;設定'!$K$7,$G$6='選項&amp;設定'!$C$9),0,ROUNDDOWN(G37*20%,0)))))))))</f>
        <v>0</v>
      </c>
      <c r="J37" s="49" t="str">
        <f>IF(D37='選項&amp;設定'!$K$8,"聲明當年度居留達183天"," ")</f>
        <v xml:space="preserve"> </v>
      </c>
      <c r="K37" s="50"/>
      <c r="L37" s="33"/>
      <c r="M37" s="64" t="str">
        <f t="shared" si="1"/>
        <v/>
      </c>
    </row>
    <row r="38" spans="1:13" ht="34.5" customHeight="1" x14ac:dyDescent="0.25">
      <c r="A38" s="29">
        <v>27</v>
      </c>
      <c r="B38" s="36"/>
      <c r="C38" s="33"/>
      <c r="D38" s="24"/>
      <c r="E38" s="24"/>
      <c r="F38" s="30"/>
      <c r="G38" s="30"/>
      <c r="H38" s="34">
        <f>IF($G$6=50,F38*'選項&amp;設定'!$G$4,0)</f>
        <v>0</v>
      </c>
      <c r="I38" s="34">
        <f>IF(AND(D38&lt;&gt;'選項&amp;設定'!$K$7,$G$6='選項&amp;設定'!$C$5),0,IF(AND(D38='選項&amp;設定'!$K$7,$G$6='選項&amp;設定'!$C$5,G38&lt;=('選項&amp;設定'!$I$6)),ROUNDDOWN(G38*'選項&amp;設定'!$J$6,0),IF(AND(D38='選項&amp;設定'!$K$7,$G$6='選項&amp;設定'!$C$5,G38&gt;('選項&amp;設定'!$I$6)),ROUNDDOWN(G38*'選項&amp;設定'!$J$7,0),IF(AND(D38&lt;&gt;'選項&amp;設定'!$K$7,$G$6='選項&amp;設定'!$C$7,G38&gt;20010),ROUNDDOWN(G38*10%,0),IF(AND(D38&lt;&gt;'選項&amp;設定'!$K$7,$G$6='選項&amp;設定'!$C$7,G38&lt;20011),0,IF(AND(D38&lt;&gt;'選項&amp;設定'!$K$7,$G$6='選項&amp;設定'!$C$8,G38&gt;20010),ROUNDDOWN(G38*10%,0),IF(AND(D38&lt;&gt;'選項&amp;設定'!$K$7,$G$6='選項&amp;設定'!$C$8,G38&lt;20011),0,IF(AND(D38&lt;&gt;'選項&amp;設定'!$K$7,$G$6='選項&amp;設定'!$C$9),0,ROUNDDOWN(G38*20%,0)))))))))</f>
        <v>0</v>
      </c>
      <c r="J38" s="49" t="str">
        <f>IF(D38='選項&amp;設定'!$K$8,"聲明當年度居留達183天"," ")</f>
        <v xml:space="preserve"> </v>
      </c>
      <c r="K38" s="50"/>
      <c r="L38" s="33"/>
      <c r="M38" s="64" t="str">
        <f t="shared" si="1"/>
        <v/>
      </c>
    </row>
    <row r="39" spans="1:13" ht="34.5" customHeight="1" x14ac:dyDescent="0.25">
      <c r="A39" s="29">
        <v>28</v>
      </c>
      <c r="B39" s="36"/>
      <c r="C39" s="33"/>
      <c r="D39" s="24"/>
      <c r="E39" s="24"/>
      <c r="F39" s="30"/>
      <c r="G39" s="30"/>
      <c r="H39" s="34">
        <f>IF($G$6=50,F39*'選項&amp;設定'!$G$4,0)</f>
        <v>0</v>
      </c>
      <c r="I39" s="34">
        <f>IF(AND(D39&lt;&gt;'選項&amp;設定'!$K$7,$G$6='選項&amp;設定'!$C$5),0,IF(AND(D39='選項&amp;設定'!$K$7,$G$6='選項&amp;設定'!$C$5,G39&lt;=('選項&amp;設定'!$I$6)),ROUNDDOWN(G39*'選項&amp;設定'!$J$6,0),IF(AND(D39='選項&amp;設定'!$K$7,$G$6='選項&amp;設定'!$C$5,G39&gt;('選項&amp;設定'!$I$6)),ROUNDDOWN(G39*'選項&amp;設定'!$J$7,0),IF(AND(D39&lt;&gt;'選項&amp;設定'!$K$7,$G$6='選項&amp;設定'!$C$7,G39&gt;20010),ROUNDDOWN(G39*10%,0),IF(AND(D39&lt;&gt;'選項&amp;設定'!$K$7,$G$6='選項&amp;設定'!$C$7,G39&lt;20011),0,IF(AND(D39&lt;&gt;'選項&amp;設定'!$K$7,$G$6='選項&amp;設定'!$C$8,G39&gt;20010),ROUNDDOWN(G39*10%,0),IF(AND(D39&lt;&gt;'選項&amp;設定'!$K$7,$G$6='選項&amp;設定'!$C$8,G39&lt;20011),0,IF(AND(D39&lt;&gt;'選項&amp;設定'!$K$7,$G$6='選項&amp;設定'!$C$9),0,ROUNDDOWN(G39*20%,0)))))))))</f>
        <v>0</v>
      </c>
      <c r="J39" s="49" t="str">
        <f>IF(D39='選項&amp;設定'!$K$8,"聲明當年度居留達183天"," ")</f>
        <v xml:space="preserve"> </v>
      </c>
      <c r="K39" s="50"/>
      <c r="L39" s="33"/>
      <c r="M39" s="64" t="str">
        <f t="shared" si="1"/>
        <v/>
      </c>
    </row>
    <row r="40" spans="1:13" ht="34.5" customHeight="1" x14ac:dyDescent="0.25">
      <c r="A40" s="29">
        <v>29</v>
      </c>
      <c r="B40" s="36"/>
      <c r="C40" s="33"/>
      <c r="D40" s="24"/>
      <c r="E40" s="24"/>
      <c r="F40" s="30"/>
      <c r="G40" s="30"/>
      <c r="H40" s="34">
        <f>IF($G$6=50,F40*'選項&amp;設定'!$G$4,0)</f>
        <v>0</v>
      </c>
      <c r="I40" s="34">
        <f>IF(AND(D40&lt;&gt;'選項&amp;設定'!$K$7,$G$6='選項&amp;設定'!$C$5),0,IF(AND(D40='選項&amp;設定'!$K$7,$G$6='選項&amp;設定'!$C$5,G40&lt;=('選項&amp;設定'!$I$6)),ROUNDDOWN(G40*'選項&amp;設定'!$J$6,0),IF(AND(D40='選項&amp;設定'!$K$7,$G$6='選項&amp;設定'!$C$5,G40&gt;('選項&amp;設定'!$I$6)),ROUNDDOWN(G40*'選項&amp;設定'!$J$7,0),IF(AND(D40&lt;&gt;'選項&amp;設定'!$K$7,$G$6='選項&amp;設定'!$C$7,G40&gt;20010),ROUNDDOWN(G40*10%,0),IF(AND(D40&lt;&gt;'選項&amp;設定'!$K$7,$G$6='選項&amp;設定'!$C$7,G40&lt;20011),0,IF(AND(D40&lt;&gt;'選項&amp;設定'!$K$7,$G$6='選項&amp;設定'!$C$8,G40&gt;20010),ROUNDDOWN(G40*10%,0),IF(AND(D40&lt;&gt;'選項&amp;設定'!$K$7,$G$6='選項&amp;設定'!$C$8,G40&lt;20011),0,IF(AND(D40&lt;&gt;'選項&amp;設定'!$K$7,$G$6='選項&amp;設定'!$C$9),0,ROUNDDOWN(G40*20%,0)))))))))</f>
        <v>0</v>
      </c>
      <c r="J40" s="49" t="str">
        <f>IF(D40='選項&amp;設定'!$K$8,"聲明當年度居留達183天"," ")</f>
        <v xml:space="preserve"> </v>
      </c>
      <c r="K40" s="50"/>
      <c r="L40" s="33"/>
      <c r="M40" s="64" t="str">
        <f t="shared" si="1"/>
        <v/>
      </c>
    </row>
    <row r="41" spans="1:13" ht="34.5" customHeight="1" x14ac:dyDescent="0.25">
      <c r="A41" s="29">
        <v>30</v>
      </c>
      <c r="B41" s="36"/>
      <c r="C41" s="33"/>
      <c r="D41" s="24"/>
      <c r="E41" s="24"/>
      <c r="F41" s="30"/>
      <c r="G41" s="30"/>
      <c r="H41" s="34">
        <f>IF($G$6=50,F41*'選項&amp;設定'!$G$4,0)</f>
        <v>0</v>
      </c>
      <c r="I41" s="34">
        <f>IF(AND(D41&lt;&gt;'選項&amp;設定'!$K$7,$G$6='選項&amp;設定'!$C$5),0,IF(AND(D41='選項&amp;設定'!$K$7,$G$6='選項&amp;設定'!$C$5,G41&lt;=('選項&amp;設定'!$I$6)),ROUNDDOWN(G41*'選項&amp;設定'!$J$6,0),IF(AND(D41='選項&amp;設定'!$K$7,$G$6='選項&amp;設定'!$C$5,G41&gt;('選項&amp;設定'!$I$6)),ROUNDDOWN(G41*'選項&amp;設定'!$J$7,0),IF(AND(D41&lt;&gt;'選項&amp;設定'!$K$7,$G$6='選項&amp;設定'!$C$7,G41&gt;20010),ROUNDDOWN(G41*10%,0),IF(AND(D41&lt;&gt;'選項&amp;設定'!$K$7,$G$6='選項&amp;設定'!$C$7,G41&lt;20011),0,IF(AND(D41&lt;&gt;'選項&amp;設定'!$K$7,$G$6='選項&amp;設定'!$C$8,G41&gt;20010),ROUNDDOWN(G41*10%,0),IF(AND(D41&lt;&gt;'選項&amp;設定'!$K$7,$G$6='選項&amp;設定'!$C$8,G41&lt;20011),0,IF(AND(D41&lt;&gt;'選項&amp;設定'!$K$7,$G$6='選項&amp;設定'!$C$9),0,ROUNDDOWN(G41*20%,0)))))))))</f>
        <v>0</v>
      </c>
      <c r="J41" s="49" t="str">
        <f>IF(D41='選項&amp;設定'!$K$8,"聲明當年度居留達183天"," ")</f>
        <v xml:space="preserve"> </v>
      </c>
      <c r="K41" s="50"/>
      <c r="L41" s="33"/>
      <c r="M41" s="64" t="str">
        <f t="shared" si="1"/>
        <v/>
      </c>
    </row>
    <row r="42" spans="1:13" ht="34.5" customHeight="1" x14ac:dyDescent="0.25">
      <c r="A42" s="29">
        <v>31</v>
      </c>
      <c r="B42" s="36"/>
      <c r="C42" s="33"/>
      <c r="D42" s="24"/>
      <c r="E42" s="24"/>
      <c r="F42" s="30"/>
      <c r="G42" s="30"/>
      <c r="H42" s="34">
        <f>IF($G$6=50,F42*'選項&amp;設定'!$G$4,0)</f>
        <v>0</v>
      </c>
      <c r="I42" s="34">
        <f>IF(AND(D42&lt;&gt;'選項&amp;設定'!$K$7,$G$6='選項&amp;設定'!$C$5),0,IF(AND(D42='選項&amp;設定'!$K$7,$G$6='選項&amp;設定'!$C$5,G42&lt;=('選項&amp;設定'!$I$6)),ROUNDDOWN(G42*'選項&amp;設定'!$J$6,0),IF(AND(D42='選項&amp;設定'!$K$7,$G$6='選項&amp;設定'!$C$5,G42&gt;('選項&amp;設定'!$I$6)),ROUNDDOWN(G42*'選項&amp;設定'!$J$7,0),IF(AND(D42&lt;&gt;'選項&amp;設定'!$K$7,$G$6='選項&amp;設定'!$C$7,G42&gt;20010),ROUNDDOWN(G42*10%,0),IF(AND(D42&lt;&gt;'選項&amp;設定'!$K$7,$G$6='選項&amp;設定'!$C$7,G42&lt;20011),0,IF(AND(D42&lt;&gt;'選項&amp;設定'!$K$7,$G$6='選項&amp;設定'!$C$8,G42&gt;20010),ROUNDDOWN(G42*10%,0),IF(AND(D42&lt;&gt;'選項&amp;設定'!$K$7,$G$6='選項&amp;設定'!$C$8,G42&lt;20011),0,IF(AND(D42&lt;&gt;'選項&amp;設定'!$K$7,$G$6='選項&amp;設定'!$C$9),0,ROUNDDOWN(G42*20%,0)))))))))</f>
        <v>0</v>
      </c>
      <c r="J42" s="49" t="str">
        <f>IF(D42='選項&amp;設定'!$K$8,"聲明當年度居留達183天"," ")</f>
        <v xml:space="preserve"> </v>
      </c>
      <c r="K42" s="50"/>
      <c r="L42" s="33"/>
      <c r="M42" s="64" t="str">
        <f t="shared" si="1"/>
        <v/>
      </c>
    </row>
    <row r="43" spans="1:13" ht="34.5" customHeight="1" x14ac:dyDescent="0.25">
      <c r="A43" s="29">
        <v>32</v>
      </c>
      <c r="B43" s="36"/>
      <c r="C43" s="33"/>
      <c r="D43" s="24"/>
      <c r="E43" s="24"/>
      <c r="F43" s="30"/>
      <c r="G43" s="30"/>
      <c r="H43" s="34">
        <f>IF($G$6=50,F43*'選項&amp;設定'!$G$4,0)</f>
        <v>0</v>
      </c>
      <c r="I43" s="34">
        <f>IF(AND(D43&lt;&gt;'選項&amp;設定'!$K$7,$G$6='選項&amp;設定'!$C$5),0,IF(AND(D43='選項&amp;設定'!$K$7,$G$6='選項&amp;設定'!$C$5,G43&lt;=('選項&amp;設定'!$I$6)),ROUNDDOWN(G43*'選項&amp;設定'!$J$6,0),IF(AND(D43='選項&amp;設定'!$K$7,$G$6='選項&amp;設定'!$C$5,G43&gt;('選項&amp;設定'!$I$6)),ROUNDDOWN(G43*'選項&amp;設定'!$J$7,0),IF(AND(D43&lt;&gt;'選項&amp;設定'!$K$7,$G$6='選項&amp;設定'!$C$7,G43&gt;20010),ROUNDDOWN(G43*10%,0),IF(AND(D43&lt;&gt;'選項&amp;設定'!$K$7,$G$6='選項&amp;設定'!$C$7,G43&lt;20011),0,IF(AND(D43&lt;&gt;'選項&amp;設定'!$K$7,$G$6='選項&amp;設定'!$C$8,G43&gt;20010),ROUNDDOWN(G43*10%,0),IF(AND(D43&lt;&gt;'選項&amp;設定'!$K$7,$G$6='選項&amp;設定'!$C$8,G43&lt;20011),0,IF(AND(D43&lt;&gt;'選項&amp;設定'!$K$7,$G$6='選項&amp;設定'!$C$9),0,ROUNDDOWN(G43*20%,0)))))))))</f>
        <v>0</v>
      </c>
      <c r="J43" s="49" t="str">
        <f>IF(D43='選項&amp;設定'!$K$8,"聲明當年度居留達183天"," ")</f>
        <v xml:space="preserve"> </v>
      </c>
      <c r="K43" s="50"/>
      <c r="L43" s="33"/>
      <c r="M43" s="64" t="str">
        <f t="shared" si="1"/>
        <v/>
      </c>
    </row>
    <row r="44" spans="1:13" ht="34.5" customHeight="1" x14ac:dyDescent="0.25">
      <c r="A44" s="29">
        <v>33</v>
      </c>
      <c r="B44" s="36"/>
      <c r="C44" s="33"/>
      <c r="D44" s="24"/>
      <c r="E44" s="24"/>
      <c r="F44" s="30"/>
      <c r="G44" s="30"/>
      <c r="H44" s="34">
        <f>IF($G$6=50,F44*'選項&amp;設定'!$G$4,0)</f>
        <v>0</v>
      </c>
      <c r="I44" s="34">
        <f>IF(AND(D44&lt;&gt;'選項&amp;設定'!$K$7,$G$6='選項&amp;設定'!$C$5),0,IF(AND(D44='選項&amp;設定'!$K$7,$G$6='選項&amp;設定'!$C$5,G44&lt;=('選項&amp;設定'!$I$6)),ROUNDDOWN(G44*'選項&amp;設定'!$J$6,0),IF(AND(D44='選項&amp;設定'!$K$7,$G$6='選項&amp;設定'!$C$5,G44&gt;('選項&amp;設定'!$I$6)),ROUNDDOWN(G44*'選項&amp;設定'!$J$7,0),IF(AND(D44&lt;&gt;'選項&amp;設定'!$K$7,$G$6='選項&amp;設定'!$C$7,G44&gt;20010),ROUNDDOWN(G44*10%,0),IF(AND(D44&lt;&gt;'選項&amp;設定'!$K$7,$G$6='選項&amp;設定'!$C$7,G44&lt;20011),0,IF(AND(D44&lt;&gt;'選項&amp;設定'!$K$7,$G$6='選項&amp;設定'!$C$8,G44&gt;20010),ROUNDDOWN(G44*10%,0),IF(AND(D44&lt;&gt;'選項&amp;設定'!$K$7,$G$6='選項&amp;設定'!$C$8,G44&lt;20011),0,IF(AND(D44&lt;&gt;'選項&amp;設定'!$K$7,$G$6='選項&amp;設定'!$C$9),0,ROUNDDOWN(G44*20%,0)))))))))</f>
        <v>0</v>
      </c>
      <c r="J44" s="49" t="str">
        <f>IF(D44='選項&amp;設定'!$K$8,"聲明當年度居留達183天"," ")</f>
        <v xml:space="preserve"> </v>
      </c>
      <c r="K44" s="50"/>
      <c r="L44" s="33"/>
      <c r="M44" s="64" t="str">
        <f t="shared" si="1"/>
        <v/>
      </c>
    </row>
    <row r="45" spans="1:13" ht="34.5" customHeight="1" x14ac:dyDescent="0.25">
      <c r="A45" s="29">
        <v>34</v>
      </c>
      <c r="B45" s="36"/>
      <c r="C45" s="33"/>
      <c r="D45" s="24"/>
      <c r="E45" s="24"/>
      <c r="F45" s="30"/>
      <c r="G45" s="30"/>
      <c r="H45" s="34">
        <f>IF($G$6=50,F45*'選項&amp;設定'!$G$4,0)</f>
        <v>0</v>
      </c>
      <c r="I45" s="34">
        <f>IF(AND(D45&lt;&gt;'選項&amp;設定'!$K$7,$G$6='選項&amp;設定'!$C$5),0,IF(AND(D45='選項&amp;設定'!$K$7,$G$6='選項&amp;設定'!$C$5,G45&lt;=('選項&amp;設定'!$I$6)),ROUNDDOWN(G45*'選項&amp;設定'!$J$6,0),IF(AND(D45='選項&amp;設定'!$K$7,$G$6='選項&amp;設定'!$C$5,G45&gt;('選項&amp;設定'!$I$6)),ROUNDDOWN(G45*'選項&amp;設定'!$J$7,0),IF(AND(D45&lt;&gt;'選項&amp;設定'!$K$7,$G$6='選項&amp;設定'!$C$7,G45&gt;20010),ROUNDDOWN(G45*10%,0),IF(AND(D45&lt;&gt;'選項&amp;設定'!$K$7,$G$6='選項&amp;設定'!$C$7,G45&lt;20011),0,IF(AND(D45&lt;&gt;'選項&amp;設定'!$K$7,$G$6='選項&amp;設定'!$C$8,G45&gt;20010),ROUNDDOWN(G45*10%,0),IF(AND(D45&lt;&gt;'選項&amp;設定'!$K$7,$G$6='選項&amp;設定'!$C$8,G45&lt;20011),0,IF(AND(D45&lt;&gt;'選項&amp;設定'!$K$7,$G$6='選項&amp;設定'!$C$9),0,ROUNDDOWN(G45*20%,0)))))))))</f>
        <v>0</v>
      </c>
      <c r="J45" s="49" t="str">
        <f>IF(D45='選項&amp;設定'!$K$8,"聲明當年度居留達183天"," ")</f>
        <v xml:space="preserve"> </v>
      </c>
      <c r="K45" s="50"/>
      <c r="L45" s="33"/>
      <c r="M45" s="64" t="str">
        <f t="shared" si="1"/>
        <v/>
      </c>
    </row>
    <row r="46" spans="1:13" ht="34.5" customHeight="1" x14ac:dyDescent="0.25">
      <c r="A46" s="29">
        <v>35</v>
      </c>
      <c r="B46" s="36"/>
      <c r="C46" s="33"/>
      <c r="D46" s="24"/>
      <c r="E46" s="24"/>
      <c r="F46" s="30"/>
      <c r="G46" s="30"/>
      <c r="H46" s="34">
        <f>IF($G$6=50,F46*'選項&amp;設定'!$G$4,0)</f>
        <v>0</v>
      </c>
      <c r="I46" s="34">
        <f>IF(AND(D46&lt;&gt;'選項&amp;設定'!$K$7,$G$6='選項&amp;設定'!$C$5),0,IF(AND(D46='選項&amp;設定'!$K$7,$G$6='選項&amp;設定'!$C$5,G46&lt;=('選項&amp;設定'!$I$6)),ROUNDDOWN(G46*'選項&amp;設定'!$J$6,0),IF(AND(D46='選項&amp;設定'!$K$7,$G$6='選項&amp;設定'!$C$5,G46&gt;('選項&amp;設定'!$I$6)),ROUNDDOWN(G46*'選項&amp;設定'!$J$7,0),IF(AND(D46&lt;&gt;'選項&amp;設定'!$K$7,$G$6='選項&amp;設定'!$C$7,G46&gt;20010),ROUNDDOWN(G46*10%,0),IF(AND(D46&lt;&gt;'選項&amp;設定'!$K$7,$G$6='選項&amp;設定'!$C$7,G46&lt;20011),0,IF(AND(D46&lt;&gt;'選項&amp;設定'!$K$7,$G$6='選項&amp;設定'!$C$8,G46&gt;20010),ROUNDDOWN(G46*10%,0),IF(AND(D46&lt;&gt;'選項&amp;設定'!$K$7,$G$6='選項&amp;設定'!$C$8,G46&lt;20011),0,IF(AND(D46&lt;&gt;'選項&amp;設定'!$K$7,$G$6='選項&amp;設定'!$C$9),0,ROUNDDOWN(G46*20%,0)))))))))</f>
        <v>0</v>
      </c>
      <c r="J46" s="49" t="str">
        <f>IF(D46='選項&amp;設定'!$K$8,"聲明當年度居留達183天"," ")</f>
        <v xml:space="preserve"> </v>
      </c>
      <c r="K46" s="50"/>
      <c r="L46" s="33"/>
      <c r="M46" s="64" t="str">
        <f t="shared" si="1"/>
        <v/>
      </c>
    </row>
    <row r="47" spans="1:13" ht="34.5" customHeight="1" x14ac:dyDescent="0.25">
      <c r="A47" s="29">
        <v>36</v>
      </c>
      <c r="B47" s="36"/>
      <c r="C47" s="33"/>
      <c r="D47" s="24"/>
      <c r="E47" s="24"/>
      <c r="F47" s="30"/>
      <c r="G47" s="30"/>
      <c r="H47" s="34">
        <f>IF($G$6=50,F47*'選項&amp;設定'!$G$4,0)</f>
        <v>0</v>
      </c>
      <c r="I47" s="34">
        <f>IF(AND(D47&lt;&gt;'選項&amp;設定'!$K$7,$G$6='選項&amp;設定'!$C$5),0,IF(AND(D47='選項&amp;設定'!$K$7,$G$6='選項&amp;設定'!$C$5,G47&lt;=('選項&amp;設定'!$I$6)),ROUNDDOWN(G47*'選項&amp;設定'!$J$6,0),IF(AND(D47='選項&amp;設定'!$K$7,$G$6='選項&amp;設定'!$C$5,G47&gt;('選項&amp;設定'!$I$6)),ROUNDDOWN(G47*'選項&amp;設定'!$J$7,0),IF(AND(D47&lt;&gt;'選項&amp;設定'!$K$7,$G$6='選項&amp;設定'!$C$7,G47&gt;20010),ROUNDDOWN(G47*10%,0),IF(AND(D47&lt;&gt;'選項&amp;設定'!$K$7,$G$6='選項&amp;設定'!$C$7,G47&lt;20011),0,IF(AND(D47&lt;&gt;'選項&amp;設定'!$K$7,$G$6='選項&amp;設定'!$C$8,G47&gt;20010),ROUNDDOWN(G47*10%,0),IF(AND(D47&lt;&gt;'選項&amp;設定'!$K$7,$G$6='選項&amp;設定'!$C$8,G47&lt;20011),0,IF(AND(D47&lt;&gt;'選項&amp;設定'!$K$7,$G$6='選項&amp;設定'!$C$9),0,ROUNDDOWN(G47*20%,0)))))))))</f>
        <v>0</v>
      </c>
      <c r="J47" s="49" t="str">
        <f>IF(D47='選項&amp;設定'!$K$8,"聲明當年度居留達183天"," ")</f>
        <v xml:space="preserve"> </v>
      </c>
      <c r="K47" s="50"/>
      <c r="L47" s="33"/>
      <c r="M47" s="64" t="str">
        <f t="shared" si="1"/>
        <v/>
      </c>
    </row>
    <row r="48" spans="1:13" ht="34.5" customHeight="1" x14ac:dyDescent="0.25">
      <c r="A48" s="29">
        <v>37</v>
      </c>
      <c r="B48" s="36"/>
      <c r="C48" s="33"/>
      <c r="D48" s="24"/>
      <c r="E48" s="24"/>
      <c r="F48" s="30"/>
      <c r="G48" s="30"/>
      <c r="H48" s="34">
        <f>IF($G$6=50,F48*'選項&amp;設定'!$G$4,0)</f>
        <v>0</v>
      </c>
      <c r="I48" s="34">
        <f>IF(AND(D48&lt;&gt;'選項&amp;設定'!$K$7,$G$6='選項&amp;設定'!$C$5),0,IF(AND(D48='選項&amp;設定'!$K$7,$G$6='選項&amp;設定'!$C$5,G48&lt;=('選項&amp;設定'!$I$6)),ROUNDDOWN(G48*'選項&amp;設定'!$J$6,0),IF(AND(D48='選項&amp;設定'!$K$7,$G$6='選項&amp;設定'!$C$5,G48&gt;('選項&amp;設定'!$I$6)),ROUNDDOWN(G48*'選項&amp;設定'!$J$7,0),IF(AND(D48&lt;&gt;'選項&amp;設定'!$K$7,$G$6='選項&amp;設定'!$C$7,G48&gt;20010),ROUNDDOWN(G48*10%,0),IF(AND(D48&lt;&gt;'選項&amp;設定'!$K$7,$G$6='選項&amp;設定'!$C$7,G48&lt;20011),0,IF(AND(D48&lt;&gt;'選項&amp;設定'!$K$7,$G$6='選項&amp;設定'!$C$8,G48&gt;20010),ROUNDDOWN(G48*10%,0),IF(AND(D48&lt;&gt;'選項&amp;設定'!$K$7,$G$6='選項&amp;設定'!$C$8,G48&lt;20011),0,IF(AND(D48&lt;&gt;'選項&amp;設定'!$K$7,$G$6='選項&amp;設定'!$C$9),0,ROUNDDOWN(G48*20%,0)))))))))</f>
        <v>0</v>
      </c>
      <c r="J48" s="49" t="str">
        <f>IF(D48='選項&amp;設定'!$K$8,"聲明當年度居留達183天"," ")</f>
        <v xml:space="preserve"> </v>
      </c>
      <c r="K48" s="50"/>
      <c r="L48" s="33"/>
      <c r="M48" s="64" t="str">
        <f t="shared" si="1"/>
        <v/>
      </c>
    </row>
    <row r="49" spans="1:13" ht="34.5" customHeight="1" x14ac:dyDescent="0.25">
      <c r="A49" s="29">
        <v>38</v>
      </c>
      <c r="B49" s="36"/>
      <c r="C49" s="33"/>
      <c r="D49" s="24"/>
      <c r="E49" s="24"/>
      <c r="F49" s="30"/>
      <c r="G49" s="30"/>
      <c r="H49" s="34">
        <f>IF($G$6=50,F49*'選項&amp;設定'!$G$4,0)</f>
        <v>0</v>
      </c>
      <c r="I49" s="34">
        <f>IF(AND(D49&lt;&gt;'選項&amp;設定'!$K$7,$G$6='選項&amp;設定'!$C$5),0,IF(AND(D49='選項&amp;設定'!$K$7,$G$6='選項&amp;設定'!$C$5,G49&lt;=('選項&amp;設定'!$I$6)),ROUNDDOWN(G49*'選項&amp;設定'!$J$6,0),IF(AND(D49='選項&amp;設定'!$K$7,$G$6='選項&amp;設定'!$C$5,G49&gt;('選項&amp;設定'!$I$6)),ROUNDDOWN(G49*'選項&amp;設定'!$J$7,0),IF(AND(D49&lt;&gt;'選項&amp;設定'!$K$7,$G$6='選項&amp;設定'!$C$7,G49&gt;20010),ROUNDDOWN(G49*10%,0),IF(AND(D49&lt;&gt;'選項&amp;設定'!$K$7,$G$6='選項&amp;設定'!$C$7,G49&lt;20011),0,IF(AND(D49&lt;&gt;'選項&amp;設定'!$K$7,$G$6='選項&amp;設定'!$C$8,G49&gt;20010),ROUNDDOWN(G49*10%,0),IF(AND(D49&lt;&gt;'選項&amp;設定'!$K$7,$G$6='選項&amp;設定'!$C$8,G49&lt;20011),0,IF(AND(D49&lt;&gt;'選項&amp;設定'!$K$7,$G$6='選項&amp;設定'!$C$9),0,ROUNDDOWN(G49*20%,0)))))))))</f>
        <v>0</v>
      </c>
      <c r="J49" s="49" t="str">
        <f>IF(D49='選項&amp;設定'!$K$8,"聲明當年度居留達183天"," ")</f>
        <v xml:space="preserve"> </v>
      </c>
      <c r="K49" s="50"/>
      <c r="L49" s="33"/>
      <c r="M49" s="64" t="str">
        <f t="shared" si="1"/>
        <v/>
      </c>
    </row>
    <row r="50" spans="1:13" ht="34.5" customHeight="1" x14ac:dyDescent="0.25">
      <c r="A50" s="29">
        <v>39</v>
      </c>
      <c r="B50" s="36"/>
      <c r="C50" s="33"/>
      <c r="D50" s="24"/>
      <c r="E50" s="24"/>
      <c r="F50" s="30"/>
      <c r="G50" s="30"/>
      <c r="H50" s="34">
        <f>IF($G$6=50,F50*'選項&amp;設定'!$G$4,0)</f>
        <v>0</v>
      </c>
      <c r="I50" s="34">
        <f>IF(AND(D50&lt;&gt;'選項&amp;設定'!$K$7,$G$6='選項&amp;設定'!$C$5),0,IF(AND(D50='選項&amp;設定'!$K$7,$G$6='選項&amp;設定'!$C$5,G50&lt;=('選項&amp;設定'!$I$6)),ROUNDDOWN(G50*'選項&amp;設定'!$J$6,0),IF(AND(D50='選項&amp;設定'!$K$7,$G$6='選項&amp;設定'!$C$5,G50&gt;('選項&amp;設定'!$I$6)),ROUNDDOWN(G50*'選項&amp;設定'!$J$7,0),IF(AND(D50&lt;&gt;'選項&amp;設定'!$K$7,$G$6='選項&amp;設定'!$C$7,G50&gt;20010),ROUNDDOWN(G50*10%,0),IF(AND(D50&lt;&gt;'選項&amp;設定'!$K$7,$G$6='選項&amp;設定'!$C$7,G50&lt;20011),0,IF(AND(D50&lt;&gt;'選項&amp;設定'!$K$7,$G$6='選項&amp;設定'!$C$8,G50&gt;20010),ROUNDDOWN(G50*10%,0),IF(AND(D50&lt;&gt;'選項&amp;設定'!$K$7,$G$6='選項&amp;設定'!$C$8,G50&lt;20011),0,IF(AND(D50&lt;&gt;'選項&amp;設定'!$K$7,$G$6='選項&amp;設定'!$C$9),0,ROUNDDOWN(G50*20%,0)))))))))</f>
        <v>0</v>
      </c>
      <c r="J50" s="49" t="str">
        <f>IF(D50='選項&amp;設定'!$K$8,"聲明當年度居留達183天"," ")</f>
        <v xml:space="preserve"> </v>
      </c>
      <c r="K50" s="50"/>
      <c r="L50" s="33"/>
      <c r="M50" s="64" t="str">
        <f t="shared" si="1"/>
        <v/>
      </c>
    </row>
    <row r="51" spans="1:13" ht="34.5" customHeight="1" x14ac:dyDescent="0.25">
      <c r="A51" s="29">
        <v>40</v>
      </c>
      <c r="B51" s="36"/>
      <c r="C51" s="33"/>
      <c r="D51" s="24"/>
      <c r="E51" s="24"/>
      <c r="F51" s="30"/>
      <c r="G51" s="30"/>
      <c r="H51" s="34">
        <f>IF($G$6=50,F51*'選項&amp;設定'!$G$4,0)</f>
        <v>0</v>
      </c>
      <c r="I51" s="34">
        <f>IF(AND(D51&lt;&gt;'選項&amp;設定'!$K$7,$G$6='選項&amp;設定'!$C$5),0,IF(AND(D51='選項&amp;設定'!$K$7,$G$6='選項&amp;設定'!$C$5,G51&lt;=('選項&amp;設定'!$I$6)),ROUNDDOWN(G51*'選項&amp;設定'!$J$6,0),IF(AND(D51='選項&amp;設定'!$K$7,$G$6='選項&amp;設定'!$C$5,G51&gt;('選項&amp;設定'!$I$6)),ROUNDDOWN(G51*'選項&amp;設定'!$J$7,0),IF(AND(D51&lt;&gt;'選項&amp;設定'!$K$7,$G$6='選項&amp;設定'!$C$7,G51&gt;20010),ROUNDDOWN(G51*10%,0),IF(AND(D51&lt;&gt;'選項&amp;設定'!$K$7,$G$6='選項&amp;設定'!$C$7,G51&lt;20011),0,IF(AND(D51&lt;&gt;'選項&amp;設定'!$K$7,$G$6='選項&amp;設定'!$C$8,G51&gt;20010),ROUNDDOWN(G51*10%,0),IF(AND(D51&lt;&gt;'選項&amp;設定'!$K$7,$G$6='選項&amp;設定'!$C$8,G51&lt;20011),0,IF(AND(D51&lt;&gt;'選項&amp;設定'!$K$7,$G$6='選項&amp;設定'!$C$9),0,ROUNDDOWN(G51*20%,0)))))))))</f>
        <v>0</v>
      </c>
      <c r="J51" s="49" t="str">
        <f>IF(D51='選項&amp;設定'!$K$8,"聲明當年度居留達183天"," ")</f>
        <v xml:space="preserve"> </v>
      </c>
      <c r="K51" s="50"/>
      <c r="L51" s="33"/>
      <c r="M51" s="64" t="str">
        <f t="shared" si="1"/>
        <v/>
      </c>
    </row>
    <row r="52" spans="1:13" ht="34.5" customHeight="1" x14ac:dyDescent="0.25">
      <c r="A52" s="29">
        <v>41</v>
      </c>
      <c r="B52" s="36"/>
      <c r="C52" s="33"/>
      <c r="D52" s="24"/>
      <c r="E52" s="24"/>
      <c r="F52" s="30"/>
      <c r="G52" s="30"/>
      <c r="H52" s="34">
        <f>IF($G$6=50,F52*'選項&amp;設定'!$G$4,0)</f>
        <v>0</v>
      </c>
      <c r="I52" s="34">
        <f>IF(AND(D52&lt;&gt;'選項&amp;設定'!$K$7,$G$6='選項&amp;設定'!$C$5),0,IF(AND(D52='選項&amp;設定'!$K$7,$G$6='選項&amp;設定'!$C$5,G52&lt;=('選項&amp;設定'!$I$6)),ROUNDDOWN(G52*'選項&amp;設定'!$J$6,0),IF(AND(D52='選項&amp;設定'!$K$7,$G$6='選項&amp;設定'!$C$5,G52&gt;('選項&amp;設定'!$I$6)),ROUNDDOWN(G52*'選項&amp;設定'!$J$7,0),IF(AND(D52&lt;&gt;'選項&amp;設定'!$K$7,$G$6='選項&amp;設定'!$C$7,G52&gt;20010),ROUNDDOWN(G52*10%,0),IF(AND(D52&lt;&gt;'選項&amp;設定'!$K$7,$G$6='選項&amp;設定'!$C$7,G52&lt;20011),0,IF(AND(D52&lt;&gt;'選項&amp;設定'!$K$7,$G$6='選項&amp;設定'!$C$8,G52&gt;20010),ROUNDDOWN(G52*10%,0),IF(AND(D52&lt;&gt;'選項&amp;設定'!$K$7,$G$6='選項&amp;設定'!$C$8,G52&lt;20011),0,IF(AND(D52&lt;&gt;'選項&amp;設定'!$K$7,$G$6='選項&amp;設定'!$C$9),0,ROUNDDOWN(G52*20%,0)))))))))</f>
        <v>0</v>
      </c>
      <c r="J52" s="49" t="str">
        <f>IF(D52='選項&amp;設定'!$K$8,"聲明當年度居留達183天"," ")</f>
        <v xml:space="preserve"> </v>
      </c>
      <c r="K52" s="50"/>
      <c r="L52" s="33"/>
      <c r="M52" s="64" t="str">
        <f t="shared" si="1"/>
        <v/>
      </c>
    </row>
    <row r="53" spans="1:13" ht="34.5" customHeight="1" x14ac:dyDescent="0.25">
      <c r="A53" s="29">
        <v>42</v>
      </c>
      <c r="B53" s="36"/>
      <c r="C53" s="33"/>
      <c r="D53" s="24"/>
      <c r="E53" s="24"/>
      <c r="F53" s="30"/>
      <c r="G53" s="30"/>
      <c r="H53" s="34">
        <f>IF($G$6=50,F53*'選項&amp;設定'!$G$4,0)</f>
        <v>0</v>
      </c>
      <c r="I53" s="34">
        <f>IF(AND(D53&lt;&gt;'選項&amp;設定'!$K$7,$G$6='選項&amp;設定'!$C$5),0,IF(AND(D53='選項&amp;設定'!$K$7,$G$6='選項&amp;設定'!$C$5,G53&lt;=('選項&amp;設定'!$I$6)),ROUNDDOWN(G53*'選項&amp;設定'!$J$6,0),IF(AND(D53='選項&amp;設定'!$K$7,$G$6='選項&amp;設定'!$C$5,G53&gt;('選項&amp;設定'!$I$6)),ROUNDDOWN(G53*'選項&amp;設定'!$J$7,0),IF(AND(D53&lt;&gt;'選項&amp;設定'!$K$7,$G$6='選項&amp;設定'!$C$7,G53&gt;20010),ROUNDDOWN(G53*10%,0),IF(AND(D53&lt;&gt;'選項&amp;設定'!$K$7,$G$6='選項&amp;設定'!$C$7,G53&lt;20011),0,IF(AND(D53&lt;&gt;'選項&amp;設定'!$K$7,$G$6='選項&amp;設定'!$C$8,G53&gt;20010),ROUNDDOWN(G53*10%,0),IF(AND(D53&lt;&gt;'選項&amp;設定'!$K$7,$G$6='選項&amp;設定'!$C$8,G53&lt;20011),0,IF(AND(D53&lt;&gt;'選項&amp;設定'!$K$7,$G$6='選項&amp;設定'!$C$9),0,ROUNDDOWN(G53*20%,0)))))))))</f>
        <v>0</v>
      </c>
      <c r="J53" s="49" t="str">
        <f>IF(D53='選項&amp;設定'!$K$8,"聲明當年度居留達183天"," ")</f>
        <v xml:space="preserve"> </v>
      </c>
      <c r="K53" s="50"/>
      <c r="L53" s="33"/>
      <c r="M53" s="64" t="str">
        <f t="shared" si="1"/>
        <v/>
      </c>
    </row>
    <row r="54" spans="1:13" ht="34.5" customHeight="1" x14ac:dyDescent="0.25">
      <c r="A54" s="29">
        <v>43</v>
      </c>
      <c r="B54" s="36"/>
      <c r="C54" s="33"/>
      <c r="D54" s="24"/>
      <c r="E54" s="24"/>
      <c r="F54" s="30"/>
      <c r="G54" s="30"/>
      <c r="H54" s="34">
        <f>IF($G$6=50,F54*'選項&amp;設定'!$G$4,0)</f>
        <v>0</v>
      </c>
      <c r="I54" s="34">
        <f>IF(AND(D54&lt;&gt;'選項&amp;設定'!$K$7,$G$6='選項&amp;設定'!$C$5),0,IF(AND(D54='選項&amp;設定'!$K$7,$G$6='選項&amp;設定'!$C$5,G54&lt;=('選項&amp;設定'!$I$6)),ROUNDDOWN(G54*'選項&amp;設定'!$J$6,0),IF(AND(D54='選項&amp;設定'!$K$7,$G$6='選項&amp;設定'!$C$5,G54&gt;('選項&amp;設定'!$I$6)),ROUNDDOWN(G54*'選項&amp;設定'!$J$7,0),IF(AND(D54&lt;&gt;'選項&amp;設定'!$K$7,$G$6='選項&amp;設定'!$C$7,G54&gt;20010),ROUNDDOWN(G54*10%,0),IF(AND(D54&lt;&gt;'選項&amp;設定'!$K$7,$G$6='選項&amp;設定'!$C$7,G54&lt;20011),0,IF(AND(D54&lt;&gt;'選項&amp;設定'!$K$7,$G$6='選項&amp;設定'!$C$8,G54&gt;20010),ROUNDDOWN(G54*10%,0),IF(AND(D54&lt;&gt;'選項&amp;設定'!$K$7,$G$6='選項&amp;設定'!$C$8,G54&lt;20011),0,IF(AND(D54&lt;&gt;'選項&amp;設定'!$K$7,$G$6='選項&amp;設定'!$C$9),0,ROUNDDOWN(G54*20%,0)))))))))</f>
        <v>0</v>
      </c>
      <c r="J54" s="49" t="str">
        <f>IF(D54='選項&amp;設定'!$K$8,"聲明當年度居留達183天"," ")</f>
        <v xml:space="preserve"> </v>
      </c>
      <c r="K54" s="50"/>
      <c r="L54" s="33"/>
      <c r="M54" s="64" t="str">
        <f t="shared" si="1"/>
        <v/>
      </c>
    </row>
    <row r="55" spans="1:13" ht="34.5" customHeight="1" x14ac:dyDescent="0.25">
      <c r="A55" s="29">
        <v>44</v>
      </c>
      <c r="B55" s="36"/>
      <c r="C55" s="33"/>
      <c r="D55" s="24"/>
      <c r="E55" s="24"/>
      <c r="F55" s="30"/>
      <c r="G55" s="30"/>
      <c r="H55" s="34">
        <f>IF($G$6=50,F55*'選項&amp;設定'!$G$4,0)</f>
        <v>0</v>
      </c>
      <c r="I55" s="34">
        <f>IF(AND(D55&lt;&gt;'選項&amp;設定'!$K$7,$G$6='選項&amp;設定'!$C$5),0,IF(AND(D55='選項&amp;設定'!$K$7,$G$6='選項&amp;設定'!$C$5,G55&lt;=('選項&amp;設定'!$I$6)),ROUNDDOWN(G55*'選項&amp;設定'!$J$6,0),IF(AND(D55='選項&amp;設定'!$K$7,$G$6='選項&amp;設定'!$C$5,G55&gt;('選項&amp;設定'!$I$6)),ROUNDDOWN(G55*'選項&amp;設定'!$J$7,0),IF(AND(D55&lt;&gt;'選項&amp;設定'!$K$7,$G$6='選項&amp;設定'!$C$7,G55&gt;20010),ROUNDDOWN(G55*10%,0),IF(AND(D55&lt;&gt;'選項&amp;設定'!$K$7,$G$6='選項&amp;設定'!$C$7,G55&lt;20011),0,IF(AND(D55&lt;&gt;'選項&amp;設定'!$K$7,$G$6='選項&amp;設定'!$C$8,G55&gt;20010),ROUNDDOWN(G55*10%,0),IF(AND(D55&lt;&gt;'選項&amp;設定'!$K$7,$G$6='選項&amp;設定'!$C$8,G55&lt;20011),0,IF(AND(D55&lt;&gt;'選項&amp;設定'!$K$7,$G$6='選項&amp;設定'!$C$9),0,ROUNDDOWN(G55*20%,0)))))))))</f>
        <v>0</v>
      </c>
      <c r="J55" s="49" t="str">
        <f>IF(D55='選項&amp;設定'!$K$8,"聲明當年度居留達183天"," ")</f>
        <v xml:space="preserve"> </v>
      </c>
      <c r="K55" s="50"/>
      <c r="L55" s="33"/>
      <c r="M55" s="64" t="str">
        <f t="shared" si="1"/>
        <v/>
      </c>
    </row>
    <row r="56" spans="1:13" ht="34.5" customHeight="1" x14ac:dyDescent="0.25">
      <c r="A56" s="29">
        <v>45</v>
      </c>
      <c r="B56" s="36"/>
      <c r="C56" s="33"/>
      <c r="D56" s="24"/>
      <c r="E56" s="24"/>
      <c r="F56" s="30"/>
      <c r="G56" s="30"/>
      <c r="H56" s="34">
        <f>IF($G$6=50,F56*'選項&amp;設定'!$G$4,0)</f>
        <v>0</v>
      </c>
      <c r="I56" s="34">
        <f>IF(AND(D56&lt;&gt;'選項&amp;設定'!$K$7,$G$6='選項&amp;設定'!$C$5),0,IF(AND(D56='選項&amp;設定'!$K$7,$G$6='選項&amp;設定'!$C$5,G56&lt;=('選項&amp;設定'!$I$6)),ROUNDDOWN(G56*'選項&amp;設定'!$J$6,0),IF(AND(D56='選項&amp;設定'!$K$7,$G$6='選項&amp;設定'!$C$5,G56&gt;('選項&amp;設定'!$I$6)),ROUNDDOWN(G56*'選項&amp;設定'!$J$7,0),IF(AND(D56&lt;&gt;'選項&amp;設定'!$K$7,$G$6='選項&amp;設定'!$C$7,G56&gt;20010),ROUNDDOWN(G56*10%,0),IF(AND(D56&lt;&gt;'選項&amp;設定'!$K$7,$G$6='選項&amp;設定'!$C$7,G56&lt;20011),0,IF(AND(D56&lt;&gt;'選項&amp;設定'!$K$7,$G$6='選項&amp;設定'!$C$8,G56&gt;20010),ROUNDDOWN(G56*10%,0),IF(AND(D56&lt;&gt;'選項&amp;設定'!$K$7,$G$6='選項&amp;設定'!$C$8,G56&lt;20011),0,IF(AND(D56&lt;&gt;'選項&amp;設定'!$K$7,$G$6='選項&amp;設定'!$C$9),0,ROUNDDOWN(G56*20%,0)))))))))</f>
        <v>0</v>
      </c>
      <c r="J56" s="49" t="str">
        <f>IF(D56='選項&amp;設定'!$K$8,"聲明當年度居留達183天"," ")</f>
        <v xml:space="preserve"> </v>
      </c>
      <c r="K56" s="50"/>
      <c r="L56" s="33"/>
      <c r="M56" s="64" t="str">
        <f t="shared" si="1"/>
        <v/>
      </c>
    </row>
    <row r="57" spans="1:13" ht="34.5" customHeight="1" x14ac:dyDescent="0.25">
      <c r="A57" s="29">
        <v>46</v>
      </c>
      <c r="B57" s="36"/>
      <c r="C57" s="33"/>
      <c r="D57" s="24"/>
      <c r="E57" s="24"/>
      <c r="F57" s="30"/>
      <c r="G57" s="30"/>
      <c r="H57" s="34">
        <f>IF($G$6=50,F57*'選項&amp;設定'!$G$4,0)</f>
        <v>0</v>
      </c>
      <c r="I57" s="34">
        <f>IF(AND(D57&lt;&gt;'選項&amp;設定'!$K$7,$G$6='選項&amp;設定'!$C$5),0,IF(AND(D57='選項&amp;設定'!$K$7,$G$6='選項&amp;設定'!$C$5,G57&lt;=('選項&amp;設定'!$I$6)),ROUNDDOWN(G57*'選項&amp;設定'!$J$6,0),IF(AND(D57='選項&amp;設定'!$K$7,$G$6='選項&amp;設定'!$C$5,G57&gt;('選項&amp;設定'!$I$6)),ROUNDDOWN(G57*'選項&amp;設定'!$J$7,0),IF(AND(D57&lt;&gt;'選項&amp;設定'!$K$7,$G$6='選項&amp;設定'!$C$7,G57&gt;20010),ROUNDDOWN(G57*10%,0),IF(AND(D57&lt;&gt;'選項&amp;設定'!$K$7,$G$6='選項&amp;設定'!$C$7,G57&lt;20011),0,IF(AND(D57&lt;&gt;'選項&amp;設定'!$K$7,$G$6='選項&amp;設定'!$C$8,G57&gt;20010),ROUNDDOWN(G57*10%,0),IF(AND(D57&lt;&gt;'選項&amp;設定'!$K$7,$G$6='選項&amp;設定'!$C$8,G57&lt;20011),0,IF(AND(D57&lt;&gt;'選項&amp;設定'!$K$7,$G$6='選項&amp;設定'!$C$9),0,ROUNDDOWN(G57*20%,0)))))))))</f>
        <v>0</v>
      </c>
      <c r="J57" s="49" t="str">
        <f>IF(D57='選項&amp;設定'!$K$8,"聲明當年度居留達183天"," ")</f>
        <v xml:space="preserve"> </v>
      </c>
      <c r="K57" s="50"/>
      <c r="L57" s="33"/>
      <c r="M57" s="64" t="str">
        <f t="shared" si="1"/>
        <v/>
      </c>
    </row>
    <row r="58" spans="1:13" ht="34.5" customHeight="1" x14ac:dyDescent="0.25">
      <c r="A58" s="29">
        <v>47</v>
      </c>
      <c r="B58" s="36"/>
      <c r="C58" s="33"/>
      <c r="D58" s="24"/>
      <c r="E58" s="24"/>
      <c r="F58" s="30"/>
      <c r="G58" s="30"/>
      <c r="H58" s="34">
        <f>IF($G$6=50,F58*'選項&amp;設定'!$G$4,0)</f>
        <v>0</v>
      </c>
      <c r="I58" s="34">
        <f>IF(AND(D58&lt;&gt;'選項&amp;設定'!$K$7,$G$6='選項&amp;設定'!$C$5),0,IF(AND(D58='選項&amp;設定'!$K$7,$G$6='選項&amp;設定'!$C$5,G58&lt;=('選項&amp;設定'!$I$6)),ROUNDDOWN(G58*'選項&amp;設定'!$J$6,0),IF(AND(D58='選項&amp;設定'!$K$7,$G$6='選項&amp;設定'!$C$5,G58&gt;('選項&amp;設定'!$I$6)),ROUNDDOWN(G58*'選項&amp;設定'!$J$7,0),IF(AND(D58&lt;&gt;'選項&amp;設定'!$K$7,$G$6='選項&amp;設定'!$C$7,G58&gt;20010),ROUNDDOWN(G58*10%,0),IF(AND(D58&lt;&gt;'選項&amp;設定'!$K$7,$G$6='選項&amp;設定'!$C$7,G58&lt;20011),0,IF(AND(D58&lt;&gt;'選項&amp;設定'!$K$7,$G$6='選項&amp;設定'!$C$8,G58&gt;20010),ROUNDDOWN(G58*10%,0),IF(AND(D58&lt;&gt;'選項&amp;設定'!$K$7,$G$6='選項&amp;設定'!$C$8,G58&lt;20011),0,IF(AND(D58&lt;&gt;'選項&amp;設定'!$K$7,$G$6='選項&amp;設定'!$C$9),0,ROUNDDOWN(G58*20%,0)))))))))</f>
        <v>0</v>
      </c>
      <c r="J58" s="49" t="str">
        <f>IF(D58='選項&amp;設定'!$K$8,"聲明當年度居留達183天"," ")</f>
        <v xml:space="preserve"> </v>
      </c>
      <c r="K58" s="50"/>
      <c r="L58" s="33"/>
      <c r="M58" s="64" t="str">
        <f t="shared" si="1"/>
        <v/>
      </c>
    </row>
    <row r="59" spans="1:13" ht="34.5" customHeight="1" x14ac:dyDescent="0.25">
      <c r="A59" s="29">
        <v>48</v>
      </c>
      <c r="B59" s="36"/>
      <c r="C59" s="33"/>
      <c r="D59" s="24"/>
      <c r="E59" s="24"/>
      <c r="F59" s="30"/>
      <c r="G59" s="30"/>
      <c r="H59" s="34">
        <f>IF($G$6=50,F59*'選項&amp;設定'!$G$4,0)</f>
        <v>0</v>
      </c>
      <c r="I59" s="34">
        <f>IF(AND(D59&lt;&gt;'選項&amp;設定'!$K$7,$G$6='選項&amp;設定'!$C$5),0,IF(AND(D59='選項&amp;設定'!$K$7,$G$6='選項&amp;設定'!$C$5,G59&lt;=('選項&amp;設定'!$I$6)),ROUNDDOWN(G59*'選項&amp;設定'!$J$6,0),IF(AND(D59='選項&amp;設定'!$K$7,$G$6='選項&amp;設定'!$C$5,G59&gt;('選項&amp;設定'!$I$6)),ROUNDDOWN(G59*'選項&amp;設定'!$J$7,0),IF(AND(D59&lt;&gt;'選項&amp;設定'!$K$7,$G$6='選項&amp;設定'!$C$7,G59&gt;20010),ROUNDDOWN(G59*10%,0),IF(AND(D59&lt;&gt;'選項&amp;設定'!$K$7,$G$6='選項&amp;設定'!$C$7,G59&lt;20011),0,IF(AND(D59&lt;&gt;'選項&amp;設定'!$K$7,$G$6='選項&amp;設定'!$C$8,G59&gt;20010),ROUNDDOWN(G59*10%,0),IF(AND(D59&lt;&gt;'選項&amp;設定'!$K$7,$G$6='選項&amp;設定'!$C$8,G59&lt;20011),0,IF(AND(D59&lt;&gt;'選項&amp;設定'!$K$7,$G$6='選項&amp;設定'!$C$9),0,ROUNDDOWN(G59*20%,0)))))))))</f>
        <v>0</v>
      </c>
      <c r="J59" s="49" t="str">
        <f>IF(D59='選項&amp;設定'!$K$8,"聲明當年度居留達183天"," ")</f>
        <v xml:space="preserve"> </v>
      </c>
      <c r="K59" s="50"/>
      <c r="L59" s="33"/>
      <c r="M59" s="64" t="str">
        <f t="shared" si="1"/>
        <v/>
      </c>
    </row>
    <row r="60" spans="1:13" ht="34.5" customHeight="1" x14ac:dyDescent="0.25">
      <c r="A60" s="29">
        <v>49</v>
      </c>
      <c r="B60" s="36"/>
      <c r="C60" s="33"/>
      <c r="D60" s="24"/>
      <c r="E60" s="24"/>
      <c r="F60" s="30"/>
      <c r="G60" s="30"/>
      <c r="H60" s="34">
        <f>IF($G$6=50,F60*'選項&amp;設定'!$G$4,0)</f>
        <v>0</v>
      </c>
      <c r="I60" s="34">
        <f>IF(AND(D60&lt;&gt;'選項&amp;設定'!$K$7,$G$6='選項&amp;設定'!$C$5),0,IF(AND(D60='選項&amp;設定'!$K$7,$G$6='選項&amp;設定'!$C$5,G60&lt;=('選項&amp;設定'!$I$6)),ROUNDDOWN(G60*'選項&amp;設定'!$J$6,0),IF(AND(D60='選項&amp;設定'!$K$7,$G$6='選項&amp;設定'!$C$5,G60&gt;('選項&amp;設定'!$I$6)),ROUNDDOWN(G60*'選項&amp;設定'!$J$7,0),IF(AND(D60&lt;&gt;'選項&amp;設定'!$K$7,$G$6='選項&amp;設定'!$C$7,G60&gt;20010),ROUNDDOWN(G60*10%,0),IF(AND(D60&lt;&gt;'選項&amp;設定'!$K$7,$G$6='選項&amp;設定'!$C$7,G60&lt;20011),0,IF(AND(D60&lt;&gt;'選項&amp;設定'!$K$7,$G$6='選項&amp;設定'!$C$8,G60&gt;20010),ROUNDDOWN(G60*10%,0),IF(AND(D60&lt;&gt;'選項&amp;設定'!$K$7,$G$6='選項&amp;設定'!$C$8,G60&lt;20011),0,IF(AND(D60&lt;&gt;'選項&amp;設定'!$K$7,$G$6='選項&amp;設定'!$C$9),0,ROUNDDOWN(G60*20%,0)))))))))</f>
        <v>0</v>
      </c>
      <c r="J60" s="49" t="str">
        <f>IF(D60='選項&amp;設定'!$K$8,"聲明當年度居留達183天"," ")</f>
        <v xml:space="preserve"> </v>
      </c>
      <c r="K60" s="50"/>
      <c r="L60" s="33"/>
      <c r="M60" s="64" t="str">
        <f t="shared" si="1"/>
        <v/>
      </c>
    </row>
    <row r="61" spans="1:13" ht="34.5" customHeight="1" x14ac:dyDescent="0.25">
      <c r="A61" s="29">
        <v>50</v>
      </c>
      <c r="B61" s="36"/>
      <c r="C61" s="33"/>
      <c r="D61" s="24"/>
      <c r="E61" s="24"/>
      <c r="F61" s="30"/>
      <c r="G61" s="30"/>
      <c r="H61" s="34">
        <f>IF($G$6=50,F61*'選項&amp;設定'!$G$4,0)</f>
        <v>0</v>
      </c>
      <c r="I61" s="34">
        <f>IF(AND(D61&lt;&gt;'選項&amp;設定'!$K$7,$G$6='選項&amp;設定'!$C$5),0,IF(AND(D61='選項&amp;設定'!$K$7,$G$6='選項&amp;設定'!$C$5,G61&lt;=('選項&amp;設定'!$I$6)),ROUNDDOWN(G61*'選項&amp;設定'!$J$6,0),IF(AND(D61='選項&amp;設定'!$K$7,$G$6='選項&amp;設定'!$C$5,G61&gt;('選項&amp;設定'!$I$6)),ROUNDDOWN(G61*'選項&amp;設定'!$J$7,0),IF(AND(D61&lt;&gt;'選項&amp;設定'!$K$7,$G$6='選項&amp;設定'!$C$7,G61&gt;20010),ROUNDDOWN(G61*10%,0),IF(AND(D61&lt;&gt;'選項&amp;設定'!$K$7,$G$6='選項&amp;設定'!$C$7,G61&lt;20011),0,IF(AND(D61&lt;&gt;'選項&amp;設定'!$K$7,$G$6='選項&amp;設定'!$C$8,G61&gt;20010),ROUNDDOWN(G61*10%,0),IF(AND(D61&lt;&gt;'選項&amp;設定'!$K$7,$G$6='選項&amp;設定'!$C$8,G61&lt;20011),0,IF(AND(D61&lt;&gt;'選項&amp;設定'!$K$7,$G$6='選項&amp;設定'!$C$9),0,ROUNDDOWN(G61*20%,0)))))))))</f>
        <v>0</v>
      </c>
      <c r="J61" s="49" t="str">
        <f>IF(D61='選項&amp;設定'!$K$8,"聲明當年度居留達183天"," ")</f>
        <v xml:space="preserve"> </v>
      </c>
      <c r="K61" s="50"/>
      <c r="L61" s="33"/>
      <c r="M61" s="64" t="str">
        <f t="shared" si="1"/>
        <v/>
      </c>
    </row>
    <row r="62" spans="1:13" ht="33" customHeight="1" x14ac:dyDescent="0.25">
      <c r="A62" s="165" t="s">
        <v>39</v>
      </c>
      <c r="B62" s="165"/>
      <c r="C62" s="165"/>
      <c r="D62" s="165"/>
      <c r="E62" s="165"/>
      <c r="F62" s="32">
        <f>SUM(F12:F61)</f>
        <v>0</v>
      </c>
      <c r="G62" s="32">
        <f t="shared" ref="G62:I62" si="2">SUM(G12:G61)</f>
        <v>0</v>
      </c>
      <c r="H62" s="32">
        <f t="shared" si="2"/>
        <v>0</v>
      </c>
      <c r="I62" s="32">
        <f t="shared" si="2"/>
        <v>0</v>
      </c>
      <c r="J62" s="166"/>
      <c r="K62" s="167"/>
      <c r="L62" s="51"/>
    </row>
    <row r="63" spans="1:13" s="37" customFormat="1" ht="24" customHeight="1" x14ac:dyDescent="0.25">
      <c r="A63" s="168"/>
      <c r="B63" s="168"/>
      <c r="C63" s="81"/>
      <c r="E63" s="76"/>
      <c r="F63" s="187"/>
      <c r="G63" s="187"/>
      <c r="H63" s="38"/>
      <c r="I63" s="38"/>
      <c r="J63" s="38"/>
      <c r="K63" s="38"/>
      <c r="L63" s="60" t="s">
        <v>71</v>
      </c>
    </row>
    <row r="64" spans="1:13" s="37" customFormat="1" ht="19.8" customHeight="1" x14ac:dyDescent="0.25">
      <c r="A64" s="170" t="s">
        <v>52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</row>
    <row r="65" spans="1:12" ht="20.25" customHeight="1" x14ac:dyDescent="0.25">
      <c r="A65" s="149" t="s">
        <v>17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</row>
    <row r="66" spans="1:12" s="28" customFormat="1" ht="16.2" customHeight="1" x14ac:dyDescent="0.25">
      <c r="A66" s="145" t="s">
        <v>34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</row>
    <row r="67" spans="1:12" s="28" customFormat="1" ht="16.2" customHeight="1" x14ac:dyDescent="0.25">
      <c r="A67" s="144" t="s">
        <v>41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</row>
    <row r="68" spans="1:12" s="28" customFormat="1" ht="16.2" customHeight="1" x14ac:dyDescent="0.25">
      <c r="A68" s="144" t="s">
        <v>36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</row>
    <row r="69" spans="1:12" s="28" customFormat="1" ht="16.2" customHeight="1" x14ac:dyDescent="0.25">
      <c r="A69" s="144" t="str">
        <f>"4.外僑非居住者，所得類別50應按每月薪資給付額≦NT$"&amp;'選項&amp;設定'!I6&amp;"扣取6%稅額，每月薪資給付額≧NT$"&amp;'選項&amp;設定'!I6+1&amp;"扣取18%稅額並檢附居留證或護照影本。"</f>
        <v>4.外僑非居住者，所得類別50應按每月薪資給付額≦NT$44250扣取6%稅額，每月薪資給付額≧NT$44251扣取18%稅額並檢附居留證或護照影本。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</row>
    <row r="70" spans="1:12" s="28" customFormat="1" ht="14.25" customHeight="1" x14ac:dyDescent="0.25">
      <c r="A70" s="145" t="s">
        <v>38</v>
      </c>
      <c r="B70" s="145"/>
      <c r="C70" s="145"/>
      <c r="D70" s="145"/>
      <c r="E70" s="145"/>
      <c r="F70" s="151" t="s">
        <v>37</v>
      </c>
      <c r="G70" s="151"/>
      <c r="H70" s="152" t="s">
        <v>33</v>
      </c>
      <c r="I70" s="152"/>
      <c r="J70" s="152"/>
      <c r="K70" s="152"/>
      <c r="L70" s="152"/>
    </row>
  </sheetData>
  <sheetProtection sheet="1" objects="1" scenarios="1" selectLockedCells="1" selectUnlockedCells="1"/>
  <mergeCells count="35">
    <mergeCell ref="A68:L68"/>
    <mergeCell ref="A69:L69"/>
    <mergeCell ref="A70:E70"/>
    <mergeCell ref="F70:G70"/>
    <mergeCell ref="H70:L70"/>
    <mergeCell ref="A67:L67"/>
    <mergeCell ref="H9:H10"/>
    <mergeCell ref="I9:I11"/>
    <mergeCell ref="J9:K11"/>
    <mergeCell ref="L9:L11"/>
    <mergeCell ref="A62:E62"/>
    <mergeCell ref="J62:K62"/>
    <mergeCell ref="A63:B63"/>
    <mergeCell ref="F63:G63"/>
    <mergeCell ref="A64:L64"/>
    <mergeCell ref="A65:L65"/>
    <mergeCell ref="A66:L66"/>
    <mergeCell ref="A6:B6"/>
    <mergeCell ref="C6:D6"/>
    <mergeCell ref="E6:F6"/>
    <mergeCell ref="I6:J6"/>
    <mergeCell ref="A9:A11"/>
    <mergeCell ref="B9:B11"/>
    <mergeCell ref="C9:C10"/>
    <mergeCell ref="D9:D11"/>
    <mergeCell ref="E9:E11"/>
    <mergeCell ref="F9:G10"/>
    <mergeCell ref="A1:D1"/>
    <mergeCell ref="A2:L2"/>
    <mergeCell ref="A3:L3"/>
    <mergeCell ref="A4:B4"/>
    <mergeCell ref="A5:B5"/>
    <mergeCell ref="C5:E5"/>
    <mergeCell ref="G5:H5"/>
    <mergeCell ref="G4:H4"/>
  </mergeCells>
  <phoneticPr fontId="8" type="noConversion"/>
  <conditionalFormatting sqref="C12:C21">
    <cfRule type="expression" dxfId="13" priority="7">
      <formula>LEN(C12)&lt;&gt;10</formula>
    </cfRule>
  </conditionalFormatting>
  <conditionalFormatting sqref="C12">
    <cfRule type="containsBlanks" dxfId="12" priority="6">
      <formula>LEN(TRIM(C12))=0</formula>
    </cfRule>
  </conditionalFormatting>
  <conditionalFormatting sqref="C13:C21">
    <cfRule type="containsBlanks" dxfId="11" priority="5">
      <formula>LEN(TRIM(C13))=0</formula>
    </cfRule>
  </conditionalFormatting>
  <conditionalFormatting sqref="C12">
    <cfRule type="containsBlanks" dxfId="10" priority="4">
      <formula>LEN(TRIM(C12))=0</formula>
    </cfRule>
  </conditionalFormatting>
  <conditionalFormatting sqref="C12">
    <cfRule type="containsBlanks" dxfId="9" priority="3">
      <formula>LEN(TRIM(C12))=0</formula>
    </cfRule>
  </conditionalFormatting>
  <conditionalFormatting sqref="C22:C61">
    <cfRule type="expression" dxfId="8" priority="2">
      <formula>LEN(C22)&lt;&gt;10</formula>
    </cfRule>
  </conditionalFormatting>
  <conditionalFormatting sqref="C22:C61">
    <cfRule type="containsBlanks" dxfId="7" priority="1">
      <formula>LEN(TRIM(C22))=0</formula>
    </cfRule>
  </conditionalFormatting>
  <hyperlinks>
    <hyperlink ref="F70" r:id="rId1" xr:uid="{00000000-0004-0000-0800-000000000000}"/>
  </hyperlinks>
  <printOptions horizontalCentered="1"/>
  <pageMargins left="0.70866141732283472" right="0.70866141732283472" top="0.74803149606299213" bottom="0.74803149606299213" header="0.31496062992125984" footer="0.51181102362204722"/>
  <pageSetup paperSize="9" scale="69" fitToHeight="0" orientation="landscape" r:id="rId2"/>
  <headerFooter>
    <oddFooter>&amp;L&amp;"標楷體,標準"&amp;14承辦單位:&amp;C&amp;"標楷體,標準"&amp;14承辦人核章/分機:&amp;R&amp;P/&amp;N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'選項&amp;設定'!$K$5:$K$8</xm:f>
          </x14:formula1>
          <xm:sqref>D12:D61</xm:sqref>
        </x14:dataValidation>
        <x14:dataValidation type="list" allowBlank="1" showInputMessage="1" showErrorMessage="1" xr:uid="{00000000-0002-0000-0800-000001000000}">
          <x14:formula1>
            <xm:f>'選項&amp;設定'!$E$5:$E$9</xm:f>
          </x14:formula1>
          <xm:sqref>C6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70"/>
  <sheetViews>
    <sheetView showGridLines="0" zoomScale="90" zoomScaleNormal="90" workbookViewId="0">
      <selection activeCell="A2" sqref="A2:L2"/>
    </sheetView>
  </sheetViews>
  <sheetFormatPr defaultColWidth="8.77734375" defaultRowHeight="13.8" x14ac:dyDescent="0.25"/>
  <cols>
    <col min="1" max="1" width="5.77734375" style="2" bestFit="1" customWidth="1"/>
    <col min="2" max="2" width="18.6640625" style="2" customWidth="1"/>
    <col min="3" max="3" width="25.77734375" style="2" customWidth="1"/>
    <col min="4" max="4" width="21.33203125" style="2" customWidth="1"/>
    <col min="5" max="5" width="35.44140625" style="2" customWidth="1"/>
    <col min="6" max="7" width="14" style="2" customWidth="1"/>
    <col min="8" max="8" width="17.33203125" style="2" customWidth="1"/>
    <col min="9" max="9" width="17.77734375" style="2" customWidth="1"/>
    <col min="10" max="10" width="11.77734375" style="2" customWidth="1"/>
    <col min="11" max="12" width="14.44140625" style="2" customWidth="1"/>
    <col min="13" max="13" width="8.77734375" style="2" customWidth="1"/>
    <col min="14" max="14" width="8.77734375" style="2"/>
    <col min="15" max="15" width="8.77734375" style="2" customWidth="1"/>
    <col min="16" max="16384" width="8.77734375" style="2"/>
  </cols>
  <sheetData>
    <row r="1" spans="1:16" ht="33.6" customHeight="1" x14ac:dyDescent="0.25">
      <c r="A1" s="185" t="str">
        <f>"※本表單適用年度：  "&amp;'選項&amp;設定'!D1&amp;"　年度"</f>
        <v>※本表單適用年度：  115　年度</v>
      </c>
      <c r="B1" s="185"/>
      <c r="C1" s="185"/>
      <c r="D1" s="185"/>
      <c r="E1" s="78"/>
      <c r="F1" s="78"/>
      <c r="G1" s="78"/>
      <c r="H1" s="78"/>
      <c r="I1" s="78"/>
      <c r="J1" s="78"/>
      <c r="K1" s="78"/>
      <c r="L1" s="78"/>
    </row>
    <row r="2" spans="1:16" ht="27" customHeight="1" x14ac:dyDescent="0.25">
      <c r="A2" s="118" t="s">
        <v>67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6" ht="21" customHeight="1" x14ac:dyDescent="0.25">
      <c r="A3" s="186" t="s">
        <v>73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6" ht="21" customHeight="1" x14ac:dyDescent="0.25">
      <c r="A4" s="172" t="s">
        <v>29</v>
      </c>
      <c r="B4" s="172"/>
      <c r="C4" s="86"/>
      <c r="D4" s="84" t="s">
        <v>96</v>
      </c>
      <c r="E4" s="86"/>
      <c r="F4" s="95" t="s">
        <v>97</v>
      </c>
      <c r="G4" s="184"/>
      <c r="H4" s="184"/>
      <c r="I4" s="54"/>
      <c r="J4" s="54"/>
      <c r="K4" s="54"/>
    </row>
    <row r="5" spans="1:16" ht="30" customHeight="1" x14ac:dyDescent="0.25">
      <c r="A5" s="172" t="s">
        <v>30</v>
      </c>
      <c r="B5" s="172"/>
      <c r="C5" s="183"/>
      <c r="D5" s="183"/>
      <c r="E5" s="183"/>
      <c r="F5" s="84" t="s">
        <v>32</v>
      </c>
      <c r="G5" s="184"/>
      <c r="H5" s="184"/>
      <c r="I5" s="5" t="s">
        <v>40</v>
      </c>
      <c r="J5" s="35"/>
      <c r="K5" s="57"/>
    </row>
    <row r="6" spans="1:16" ht="22.2" customHeight="1" x14ac:dyDescent="0.25">
      <c r="A6" s="172" t="s">
        <v>10</v>
      </c>
      <c r="B6" s="172"/>
      <c r="C6" s="173" t="s">
        <v>82</v>
      </c>
      <c r="D6" s="173"/>
      <c r="E6" s="172" t="s">
        <v>9</v>
      </c>
      <c r="F6" s="172"/>
      <c r="G6" s="4" t="e">
        <f>VLOOKUP(C6,'選項&amp;設定'!$B$4:$F$9,2,FALSE)</f>
        <v>#N/A</v>
      </c>
      <c r="H6" s="3" t="e">
        <f>VLOOKUP(C6,'選項&amp;設定'!$B$4:$F$9,3,FALSE)</f>
        <v>#N/A</v>
      </c>
      <c r="I6" s="174" t="e">
        <f>VLOOKUP(C6,'選項&amp;設定'!$B$4:$F$9,5,FALSE)</f>
        <v>#N/A</v>
      </c>
      <c r="J6" s="174"/>
      <c r="K6" s="85"/>
    </row>
    <row r="7" spans="1:16" ht="22.2" customHeight="1" x14ac:dyDescent="0.25">
      <c r="E7" s="84" t="s">
        <v>95</v>
      </c>
      <c r="F7" s="94">
        <f>SUM(F12:F61)</f>
        <v>0</v>
      </c>
      <c r="G7" s="94">
        <f t="shared" ref="G7:I7" si="0">SUM(G12:G61)</f>
        <v>0</v>
      </c>
      <c r="H7" s="94" t="e">
        <f t="shared" si="0"/>
        <v>#N/A</v>
      </c>
      <c r="I7" s="94" t="e">
        <f t="shared" si="0"/>
        <v>#N/A</v>
      </c>
      <c r="J7" s="93"/>
      <c r="K7" s="93"/>
    </row>
    <row r="8" spans="1:16" ht="6.6" customHeight="1" x14ac:dyDescent="0.25"/>
    <row r="9" spans="1:16" ht="20.25" customHeight="1" x14ac:dyDescent="0.25">
      <c r="A9" s="153" t="s">
        <v>15</v>
      </c>
      <c r="B9" s="153" t="s">
        <v>49</v>
      </c>
      <c r="C9" s="153" t="s">
        <v>35</v>
      </c>
      <c r="D9" s="190" t="s">
        <v>50</v>
      </c>
      <c r="E9" s="190" t="s">
        <v>18</v>
      </c>
      <c r="F9" s="156" t="s">
        <v>59</v>
      </c>
      <c r="G9" s="181"/>
      <c r="H9" s="153" t="str">
        <f>"機關補充保費 "&amp;'選項&amp;設定'!G4*100&amp;"%"</f>
        <v>機關補充保費 2.11%</v>
      </c>
      <c r="I9" s="153" t="s">
        <v>16</v>
      </c>
      <c r="J9" s="156" t="s">
        <v>66</v>
      </c>
      <c r="K9" s="157"/>
      <c r="L9" s="153" t="s">
        <v>51</v>
      </c>
    </row>
    <row r="10" spans="1:16" ht="19.8" customHeight="1" x14ac:dyDescent="0.25">
      <c r="A10" s="154"/>
      <c r="B10" s="154"/>
      <c r="C10" s="154"/>
      <c r="D10" s="191"/>
      <c r="E10" s="191"/>
      <c r="F10" s="160"/>
      <c r="G10" s="182"/>
      <c r="H10" s="154"/>
      <c r="I10" s="154"/>
      <c r="J10" s="158"/>
      <c r="K10" s="159"/>
      <c r="L10" s="154"/>
      <c r="P10" s="53"/>
    </row>
    <row r="11" spans="1:16" ht="19.8" customHeight="1" x14ac:dyDescent="0.25">
      <c r="A11" s="155"/>
      <c r="B11" s="155"/>
      <c r="C11" s="62" t="str">
        <f>IF(COUNT(M12:M21)&lt;&gt;0,"長度不足10碼，請查明","")</f>
        <v/>
      </c>
      <c r="D11" s="192"/>
      <c r="E11" s="192"/>
      <c r="F11" s="31" t="s">
        <v>19</v>
      </c>
      <c r="G11" s="79" t="s">
        <v>20</v>
      </c>
      <c r="H11" s="75" t="s">
        <v>72</v>
      </c>
      <c r="I11" s="155"/>
      <c r="J11" s="160"/>
      <c r="K11" s="161"/>
      <c r="L11" s="155"/>
      <c r="P11" s="53"/>
    </row>
    <row r="12" spans="1:16" ht="34.5" customHeight="1" x14ac:dyDescent="0.25">
      <c r="A12" s="29">
        <v>1</v>
      </c>
      <c r="B12" s="36"/>
      <c r="C12" s="61"/>
      <c r="D12" s="24"/>
      <c r="E12" s="24"/>
      <c r="F12" s="30"/>
      <c r="G12" s="30"/>
      <c r="H12" s="63" t="e">
        <f>IF($G$6=50,F12*'選項&amp;設定'!$G$4,0)</f>
        <v>#N/A</v>
      </c>
      <c r="I12" s="34" t="e">
        <f>IF(AND(D12&lt;&gt;'選項&amp;設定'!$K$7,$G$6='選項&amp;設定'!$C$5),0,IF(AND(D12='選項&amp;設定'!$K$7,$G$6='選項&amp;設定'!$C$5,G12&lt;=('選項&amp;設定'!$I$6)),ROUNDDOWN(G12*'選項&amp;設定'!$J$6,0),IF(AND(D12='選項&amp;設定'!$K$7,$G$6='選項&amp;設定'!$C$5,G12&gt;('選項&amp;設定'!$I$6)),ROUNDDOWN(G12*'選項&amp;設定'!$J$7,0),IF(AND(D12&lt;&gt;'選項&amp;設定'!$K$7,$G$6='選項&amp;設定'!$C$7,G12&gt;20010),ROUNDDOWN(G12*10%,0),IF(AND(D12&lt;&gt;'選項&amp;設定'!$K$7,$G$6='選項&amp;設定'!$C$7,G12&lt;20011),0,IF(AND(D12&lt;&gt;'選項&amp;設定'!$K$7,$G$6='選項&amp;設定'!$C$8,G12&gt;20010),ROUNDDOWN(G12*10%,0),IF(AND(D12&lt;&gt;'選項&amp;設定'!$K$7,$G$6='選項&amp;設定'!$C$8,G12&lt;20011),0,IF(AND(D12&lt;&gt;'選項&amp;設定'!$K$7,$G$6='選項&amp;設定'!$C$9),0,ROUNDDOWN(G12*20%,0)))))))))</f>
        <v>#N/A</v>
      </c>
      <c r="J12" s="49" t="str">
        <f>IF(D12='選項&amp;設定'!$K$8,"聲明當年度居留達183天"," ")</f>
        <v xml:space="preserve"> </v>
      </c>
      <c r="K12" s="50"/>
      <c r="L12" s="33"/>
      <c r="M12" s="64" t="str">
        <f t="shared" ref="M12:M61" si="1">IF(OR(LEN(C12)=10,LEN(C12)=0),"",LEN(C12))</f>
        <v/>
      </c>
      <c r="N12" s="52"/>
      <c r="P12" s="53"/>
    </row>
    <row r="13" spans="1:16" ht="34.5" customHeight="1" x14ac:dyDescent="0.25">
      <c r="A13" s="29">
        <v>2</v>
      </c>
      <c r="B13" s="36"/>
      <c r="C13" s="33"/>
      <c r="D13" s="24"/>
      <c r="E13" s="24"/>
      <c r="F13" s="30"/>
      <c r="G13" s="30"/>
      <c r="H13" s="34" t="e">
        <f>IF($G$6=50,F13*'選項&amp;設定'!$G$4,0)</f>
        <v>#N/A</v>
      </c>
      <c r="I13" s="34" t="e">
        <f>IF(AND(D13&lt;&gt;'選項&amp;設定'!$K$7,$G$6='選項&amp;設定'!$C$5),0,IF(AND(D13='選項&amp;設定'!$K$7,$G$6='選項&amp;設定'!$C$5,G13&lt;=('選項&amp;設定'!$I$6)),ROUNDDOWN(G13*'選項&amp;設定'!$J$6,0),IF(AND(D13='選項&amp;設定'!$K$7,$G$6='選項&amp;設定'!$C$5,G13&gt;('選項&amp;設定'!$I$6)),ROUNDDOWN(G13*'選項&amp;設定'!$J$7,0),IF(AND(D13&lt;&gt;'選項&amp;設定'!$K$7,$G$6='選項&amp;設定'!$C$7,G13&gt;20010),ROUNDDOWN(G13*10%,0),IF(AND(D13&lt;&gt;'選項&amp;設定'!$K$7,$G$6='選項&amp;設定'!$C$7,G13&lt;20011),0,IF(AND(D13&lt;&gt;'選項&amp;設定'!$K$7,$G$6='選項&amp;設定'!$C$8,G13&gt;20010),ROUNDDOWN(G13*10%,0),IF(AND(D13&lt;&gt;'選項&amp;設定'!$K$7,$G$6='選項&amp;設定'!$C$8,G13&lt;20011),0,IF(AND(D13&lt;&gt;'選項&amp;設定'!$K$7,$G$6='選項&amp;設定'!$C$9),0,ROUNDDOWN(G13*20%,0)))))))))</f>
        <v>#N/A</v>
      </c>
      <c r="J13" s="49" t="str">
        <f>IF(D13='選項&amp;設定'!$K$8,"聲明當年度居留達183天"," ")</f>
        <v xml:space="preserve"> </v>
      </c>
      <c r="K13" s="50"/>
      <c r="L13" s="33"/>
      <c r="M13" s="64" t="str">
        <f t="shared" si="1"/>
        <v/>
      </c>
      <c r="N13" s="52"/>
    </row>
    <row r="14" spans="1:16" ht="34.5" customHeight="1" x14ac:dyDescent="0.25">
      <c r="A14" s="29">
        <v>3</v>
      </c>
      <c r="B14" s="36"/>
      <c r="C14" s="33"/>
      <c r="D14" s="24"/>
      <c r="E14" s="24"/>
      <c r="F14" s="30"/>
      <c r="G14" s="30"/>
      <c r="H14" s="34" t="e">
        <f>IF($G$6=50,F14*'選項&amp;設定'!$G$4,0)</f>
        <v>#N/A</v>
      </c>
      <c r="I14" s="34" t="e">
        <f>IF(AND(D14&lt;&gt;'選項&amp;設定'!$K$7,$G$6='選項&amp;設定'!$C$5),0,IF(AND(D14='選項&amp;設定'!$K$7,$G$6='選項&amp;設定'!$C$5,G14&lt;=('選項&amp;設定'!$I$6)),ROUNDDOWN(G14*'選項&amp;設定'!$J$6,0),IF(AND(D14='選項&amp;設定'!$K$7,$G$6='選項&amp;設定'!$C$5,G14&gt;('選項&amp;設定'!$I$6)),ROUNDDOWN(G14*'選項&amp;設定'!$J$7,0),IF(AND(D14&lt;&gt;'選項&amp;設定'!$K$7,$G$6='選項&amp;設定'!$C$7,G14&gt;20010),ROUNDDOWN(G14*10%,0),IF(AND(D14&lt;&gt;'選項&amp;設定'!$K$7,$G$6='選項&amp;設定'!$C$7,G14&lt;20011),0,IF(AND(D14&lt;&gt;'選項&amp;設定'!$K$7,$G$6='選項&amp;設定'!$C$8,G14&gt;20010),ROUNDDOWN(G14*10%,0),IF(AND(D14&lt;&gt;'選項&amp;設定'!$K$7,$G$6='選項&amp;設定'!$C$8,G14&lt;20011),0,IF(AND(D14&lt;&gt;'選項&amp;設定'!$K$7,$G$6='選項&amp;設定'!$C$9),0,ROUNDDOWN(G14*20%,0)))))))))</f>
        <v>#N/A</v>
      </c>
      <c r="J14" s="49" t="str">
        <f>IF(D14='選項&amp;設定'!$K$8,"聲明當年度居留達183天"," ")</f>
        <v xml:space="preserve"> </v>
      </c>
      <c r="K14" s="50"/>
      <c r="L14" s="33"/>
      <c r="M14" s="64" t="str">
        <f t="shared" si="1"/>
        <v/>
      </c>
    </row>
    <row r="15" spans="1:16" ht="34.5" customHeight="1" x14ac:dyDescent="0.25">
      <c r="A15" s="29">
        <v>4</v>
      </c>
      <c r="B15" s="36"/>
      <c r="C15" s="33"/>
      <c r="D15" s="24"/>
      <c r="E15" s="24"/>
      <c r="F15" s="30"/>
      <c r="G15" s="30"/>
      <c r="H15" s="34" t="e">
        <f>IF($G$6=50,F15*'選項&amp;設定'!$G$4,0)</f>
        <v>#N/A</v>
      </c>
      <c r="I15" s="34" t="e">
        <f>IF(AND(D15&lt;&gt;'選項&amp;設定'!$K$7,$G$6='選項&amp;設定'!$C$5),0,IF(AND(D15='選項&amp;設定'!$K$7,$G$6='選項&amp;設定'!$C$5,G15&lt;=('選項&amp;設定'!$I$6)),ROUNDDOWN(G15*'選項&amp;設定'!$J$6,0),IF(AND(D15='選項&amp;設定'!$K$7,$G$6='選項&amp;設定'!$C$5,G15&gt;('選項&amp;設定'!$I$6)),ROUNDDOWN(G15*'選項&amp;設定'!$J$7,0),IF(AND(D15&lt;&gt;'選項&amp;設定'!$K$7,$G$6='選項&amp;設定'!$C$7,G15&gt;20010),ROUNDDOWN(G15*10%,0),IF(AND(D15&lt;&gt;'選項&amp;設定'!$K$7,$G$6='選項&amp;設定'!$C$7,G15&lt;20011),0,IF(AND(D15&lt;&gt;'選項&amp;設定'!$K$7,$G$6='選項&amp;設定'!$C$8,G15&gt;20010),ROUNDDOWN(G15*10%,0),IF(AND(D15&lt;&gt;'選項&amp;設定'!$K$7,$G$6='選項&amp;設定'!$C$8,G15&lt;20011),0,IF(AND(D15&lt;&gt;'選項&amp;設定'!$K$7,$G$6='選項&amp;設定'!$C$9),0,ROUNDDOWN(G15*20%,0)))))))))</f>
        <v>#N/A</v>
      </c>
      <c r="J15" s="49" t="str">
        <f>IF(D15='選項&amp;設定'!$K$8,"聲明當年度居留達183天"," ")</f>
        <v xml:space="preserve"> </v>
      </c>
      <c r="K15" s="50"/>
      <c r="L15" s="33"/>
      <c r="M15" s="64" t="str">
        <f t="shared" si="1"/>
        <v/>
      </c>
    </row>
    <row r="16" spans="1:16" ht="34.5" customHeight="1" x14ac:dyDescent="0.25">
      <c r="A16" s="29">
        <v>5</v>
      </c>
      <c r="B16" s="36"/>
      <c r="C16" s="33"/>
      <c r="D16" s="24"/>
      <c r="E16" s="24"/>
      <c r="F16" s="30"/>
      <c r="G16" s="30"/>
      <c r="H16" s="34" t="e">
        <f>IF($G$6=50,F16*'選項&amp;設定'!$G$4,0)</f>
        <v>#N/A</v>
      </c>
      <c r="I16" s="34" t="e">
        <f>IF(AND(D16&lt;&gt;'選項&amp;設定'!$K$7,$G$6='選項&amp;設定'!$C$5),0,IF(AND(D16='選項&amp;設定'!$K$7,$G$6='選項&amp;設定'!$C$5,G16&lt;=('選項&amp;設定'!$I$6)),ROUNDDOWN(G16*'選項&amp;設定'!$J$6,0),IF(AND(D16='選項&amp;設定'!$K$7,$G$6='選項&amp;設定'!$C$5,G16&gt;('選項&amp;設定'!$I$6)),ROUNDDOWN(G16*'選項&amp;設定'!$J$7,0),IF(AND(D16&lt;&gt;'選項&amp;設定'!$K$7,$G$6='選項&amp;設定'!$C$7,G16&gt;20010),ROUNDDOWN(G16*10%,0),IF(AND(D16&lt;&gt;'選項&amp;設定'!$K$7,$G$6='選項&amp;設定'!$C$7,G16&lt;20011),0,IF(AND(D16&lt;&gt;'選項&amp;設定'!$K$7,$G$6='選項&amp;設定'!$C$8,G16&gt;20010),ROUNDDOWN(G16*10%,0),IF(AND(D16&lt;&gt;'選項&amp;設定'!$K$7,$G$6='選項&amp;設定'!$C$8,G16&lt;20011),0,IF(AND(D16&lt;&gt;'選項&amp;設定'!$K$7,$G$6='選項&amp;設定'!$C$9),0,ROUNDDOWN(G16*20%,0)))))))))</f>
        <v>#N/A</v>
      </c>
      <c r="J16" s="49" t="str">
        <f>IF(D16='選項&amp;設定'!$K$8,"聲明當年度居留達183天"," ")</f>
        <v xml:space="preserve"> </v>
      </c>
      <c r="K16" s="50"/>
      <c r="L16" s="33"/>
      <c r="M16" s="64" t="str">
        <f t="shared" si="1"/>
        <v/>
      </c>
    </row>
    <row r="17" spans="1:13" ht="34.5" customHeight="1" x14ac:dyDescent="0.25">
      <c r="A17" s="29">
        <v>6</v>
      </c>
      <c r="B17" s="36"/>
      <c r="C17" s="33"/>
      <c r="D17" s="24"/>
      <c r="E17" s="24"/>
      <c r="F17" s="30"/>
      <c r="G17" s="30"/>
      <c r="H17" s="34" t="e">
        <f>IF($G$6=50,F17*'選項&amp;設定'!$G$4,0)</f>
        <v>#N/A</v>
      </c>
      <c r="I17" s="34" t="e">
        <f>IF(AND(D17&lt;&gt;'選項&amp;設定'!$K$7,$G$6='選項&amp;設定'!$C$5),0,IF(AND(D17='選項&amp;設定'!$K$7,$G$6='選項&amp;設定'!$C$5,G17&lt;=('選項&amp;設定'!$I$6)),ROUNDDOWN(G17*'選項&amp;設定'!$J$6,0),IF(AND(D17='選項&amp;設定'!$K$7,$G$6='選項&amp;設定'!$C$5,G17&gt;('選項&amp;設定'!$I$6)),ROUNDDOWN(G17*'選項&amp;設定'!$J$7,0),IF(AND(D17&lt;&gt;'選項&amp;設定'!$K$7,$G$6='選項&amp;設定'!$C$7,G17&gt;20010),ROUNDDOWN(G17*10%,0),IF(AND(D17&lt;&gt;'選項&amp;設定'!$K$7,$G$6='選項&amp;設定'!$C$7,G17&lt;20011),0,IF(AND(D17&lt;&gt;'選項&amp;設定'!$K$7,$G$6='選項&amp;設定'!$C$8,G17&gt;20010),ROUNDDOWN(G17*10%,0),IF(AND(D17&lt;&gt;'選項&amp;設定'!$K$7,$G$6='選項&amp;設定'!$C$8,G17&lt;20011),0,IF(AND(D17&lt;&gt;'選項&amp;設定'!$K$7,$G$6='選項&amp;設定'!$C$9),0,ROUNDDOWN(G17*20%,0)))))))))</f>
        <v>#N/A</v>
      </c>
      <c r="J17" s="49" t="str">
        <f>IF(D17='選項&amp;設定'!$K$8,"聲明當年度居留達183天"," ")</f>
        <v xml:space="preserve"> </v>
      </c>
      <c r="K17" s="50"/>
      <c r="L17" s="33"/>
      <c r="M17" s="64" t="str">
        <f t="shared" si="1"/>
        <v/>
      </c>
    </row>
    <row r="18" spans="1:13" ht="34.5" customHeight="1" x14ac:dyDescent="0.25">
      <c r="A18" s="29">
        <v>7</v>
      </c>
      <c r="B18" s="36"/>
      <c r="C18" s="33"/>
      <c r="D18" s="24"/>
      <c r="E18" s="24"/>
      <c r="F18" s="30"/>
      <c r="G18" s="30"/>
      <c r="H18" s="34" t="e">
        <f>IF($G$6=50,F18*'選項&amp;設定'!$G$4,0)</f>
        <v>#N/A</v>
      </c>
      <c r="I18" s="34" t="e">
        <f>IF(AND(D18&lt;&gt;'選項&amp;設定'!$K$7,$G$6='選項&amp;設定'!$C$5),0,IF(AND(D18='選項&amp;設定'!$K$7,$G$6='選項&amp;設定'!$C$5,G18&lt;=('選項&amp;設定'!$I$6)),ROUNDDOWN(G18*'選項&amp;設定'!$J$6,0),IF(AND(D18='選項&amp;設定'!$K$7,$G$6='選項&amp;設定'!$C$5,G18&gt;('選項&amp;設定'!$I$6)),ROUNDDOWN(G18*'選項&amp;設定'!$J$7,0),IF(AND(D18&lt;&gt;'選項&amp;設定'!$K$7,$G$6='選項&amp;設定'!$C$7,G18&gt;20010),ROUNDDOWN(G18*10%,0),IF(AND(D18&lt;&gt;'選項&amp;設定'!$K$7,$G$6='選項&amp;設定'!$C$7,G18&lt;20011),0,IF(AND(D18&lt;&gt;'選項&amp;設定'!$K$7,$G$6='選項&amp;設定'!$C$8,G18&gt;20010),ROUNDDOWN(G18*10%,0),IF(AND(D18&lt;&gt;'選項&amp;設定'!$K$7,$G$6='選項&amp;設定'!$C$8,G18&lt;20011),0,IF(AND(D18&lt;&gt;'選項&amp;設定'!$K$7,$G$6='選項&amp;設定'!$C$9),0,ROUNDDOWN(G18*20%,0)))))))))</f>
        <v>#N/A</v>
      </c>
      <c r="J18" s="49" t="str">
        <f>IF(D18='選項&amp;設定'!$K$8,"聲明當年度居留達183天"," ")</f>
        <v xml:space="preserve"> </v>
      </c>
      <c r="K18" s="50"/>
      <c r="L18" s="33"/>
      <c r="M18" s="64" t="str">
        <f t="shared" si="1"/>
        <v/>
      </c>
    </row>
    <row r="19" spans="1:13" ht="34.5" customHeight="1" x14ac:dyDescent="0.25">
      <c r="A19" s="29">
        <v>8</v>
      </c>
      <c r="B19" s="36"/>
      <c r="C19" s="33"/>
      <c r="D19" s="24"/>
      <c r="E19" s="24"/>
      <c r="F19" s="30"/>
      <c r="G19" s="30"/>
      <c r="H19" s="34" t="e">
        <f>IF($G$6=50,F19*'選項&amp;設定'!$G$4,0)</f>
        <v>#N/A</v>
      </c>
      <c r="I19" s="34" t="e">
        <f>IF(AND(D19&lt;&gt;'選項&amp;設定'!$K$7,$G$6='選項&amp;設定'!$C$5),0,IF(AND(D19='選項&amp;設定'!$K$7,$G$6='選項&amp;設定'!$C$5,G19&lt;=('選項&amp;設定'!$I$6)),ROUNDDOWN(G19*'選項&amp;設定'!$J$6,0),IF(AND(D19='選項&amp;設定'!$K$7,$G$6='選項&amp;設定'!$C$5,G19&gt;('選項&amp;設定'!$I$6)),ROUNDDOWN(G19*'選項&amp;設定'!$J$7,0),IF(AND(D19&lt;&gt;'選項&amp;設定'!$K$7,$G$6='選項&amp;設定'!$C$7,G19&gt;20010),ROUNDDOWN(G19*10%,0),IF(AND(D19&lt;&gt;'選項&amp;設定'!$K$7,$G$6='選項&amp;設定'!$C$7,G19&lt;20011),0,IF(AND(D19&lt;&gt;'選項&amp;設定'!$K$7,$G$6='選項&amp;設定'!$C$8,G19&gt;20010),ROUNDDOWN(G19*10%,0),IF(AND(D19&lt;&gt;'選項&amp;設定'!$K$7,$G$6='選項&amp;設定'!$C$8,G19&lt;20011),0,IF(AND(D19&lt;&gt;'選項&amp;設定'!$K$7,$G$6='選項&amp;設定'!$C$9),0,ROUNDDOWN(G19*20%,0)))))))))</f>
        <v>#N/A</v>
      </c>
      <c r="J19" s="49" t="str">
        <f>IF(D19='選項&amp;設定'!$K$8,"聲明當年度居留達183天"," ")</f>
        <v xml:space="preserve"> </v>
      </c>
      <c r="K19" s="50"/>
      <c r="L19" s="33"/>
      <c r="M19" s="64" t="str">
        <f t="shared" si="1"/>
        <v/>
      </c>
    </row>
    <row r="20" spans="1:13" ht="34.5" customHeight="1" x14ac:dyDescent="0.25">
      <c r="A20" s="29">
        <v>9</v>
      </c>
      <c r="B20" s="36"/>
      <c r="C20" s="33"/>
      <c r="D20" s="24"/>
      <c r="E20" s="24"/>
      <c r="F20" s="30"/>
      <c r="G20" s="30"/>
      <c r="H20" s="34" t="e">
        <f>IF($G$6=50,F20*'選項&amp;設定'!$G$4,0)</f>
        <v>#N/A</v>
      </c>
      <c r="I20" s="34" t="e">
        <f>IF(AND(D20&lt;&gt;'選項&amp;設定'!$K$7,$G$6='選項&amp;設定'!$C$5),0,IF(AND(D20='選項&amp;設定'!$K$7,$G$6='選項&amp;設定'!$C$5,G20&lt;=('選項&amp;設定'!$I$6)),ROUNDDOWN(G20*'選項&amp;設定'!$J$6,0),IF(AND(D20='選項&amp;設定'!$K$7,$G$6='選項&amp;設定'!$C$5,G20&gt;('選項&amp;設定'!$I$6)),ROUNDDOWN(G20*'選項&amp;設定'!$J$7,0),IF(AND(D20&lt;&gt;'選項&amp;設定'!$K$7,$G$6='選項&amp;設定'!$C$7,G20&gt;20010),ROUNDDOWN(G20*10%,0),IF(AND(D20&lt;&gt;'選項&amp;設定'!$K$7,$G$6='選項&amp;設定'!$C$7,G20&lt;20011),0,IF(AND(D20&lt;&gt;'選項&amp;設定'!$K$7,$G$6='選項&amp;設定'!$C$8,G20&gt;20010),ROUNDDOWN(G20*10%,0),IF(AND(D20&lt;&gt;'選項&amp;設定'!$K$7,$G$6='選項&amp;設定'!$C$8,G20&lt;20011),0,IF(AND(D20&lt;&gt;'選項&amp;設定'!$K$7,$G$6='選項&amp;設定'!$C$9),0,ROUNDDOWN(G20*20%,0)))))))))</f>
        <v>#N/A</v>
      </c>
      <c r="J20" s="49" t="str">
        <f>IF(D20='選項&amp;設定'!$K$8,"聲明當年度居留達183天"," ")</f>
        <v xml:space="preserve"> </v>
      </c>
      <c r="K20" s="50"/>
      <c r="L20" s="33"/>
      <c r="M20" s="64" t="str">
        <f t="shared" si="1"/>
        <v/>
      </c>
    </row>
    <row r="21" spans="1:13" ht="34.5" customHeight="1" x14ac:dyDescent="0.25">
      <c r="A21" s="29">
        <v>10</v>
      </c>
      <c r="B21" s="36"/>
      <c r="C21" s="33"/>
      <c r="D21" s="24"/>
      <c r="E21" s="24"/>
      <c r="F21" s="30"/>
      <c r="G21" s="30"/>
      <c r="H21" s="34" t="e">
        <f>IF($G$6=50,F21*'選項&amp;設定'!$G$4,0)</f>
        <v>#N/A</v>
      </c>
      <c r="I21" s="34" t="e">
        <f>IF(AND(D21&lt;&gt;'選項&amp;設定'!$K$7,$G$6='選項&amp;設定'!$C$5),0,IF(AND(D21='選項&amp;設定'!$K$7,$G$6='選項&amp;設定'!$C$5,G21&lt;=('選項&amp;設定'!$I$6)),ROUNDDOWN(G21*'選項&amp;設定'!$J$6,0),IF(AND(D21='選項&amp;設定'!$K$7,$G$6='選項&amp;設定'!$C$5,G21&gt;('選項&amp;設定'!$I$6)),ROUNDDOWN(G21*'選項&amp;設定'!$J$7,0),IF(AND(D21&lt;&gt;'選項&amp;設定'!$K$7,$G$6='選項&amp;設定'!$C$7,G21&gt;20010),ROUNDDOWN(G21*10%,0),IF(AND(D21&lt;&gt;'選項&amp;設定'!$K$7,$G$6='選項&amp;設定'!$C$7,G21&lt;20011),0,IF(AND(D21&lt;&gt;'選項&amp;設定'!$K$7,$G$6='選項&amp;設定'!$C$8,G21&gt;20010),ROUNDDOWN(G21*10%,0),IF(AND(D21&lt;&gt;'選項&amp;設定'!$K$7,$G$6='選項&amp;設定'!$C$8,G21&lt;20011),0,IF(AND(D21&lt;&gt;'選項&amp;設定'!$K$7,$G$6='選項&amp;設定'!$C$9),0,ROUNDDOWN(G21*20%,0)))))))))</f>
        <v>#N/A</v>
      </c>
      <c r="J21" s="49" t="str">
        <f>IF(D21='選項&amp;設定'!$K$8,"聲明當年度居留達183天"," ")</f>
        <v xml:space="preserve"> </v>
      </c>
      <c r="K21" s="50"/>
      <c r="L21" s="33"/>
      <c r="M21" s="64" t="str">
        <f t="shared" si="1"/>
        <v/>
      </c>
    </row>
    <row r="22" spans="1:13" ht="34.5" customHeight="1" x14ac:dyDescent="0.25">
      <c r="A22" s="29">
        <v>11</v>
      </c>
      <c r="B22" s="36"/>
      <c r="C22" s="33"/>
      <c r="D22" s="24"/>
      <c r="E22" s="24"/>
      <c r="F22" s="30"/>
      <c r="G22" s="30"/>
      <c r="H22" s="34" t="e">
        <f>IF($G$6=50,F22*'選項&amp;設定'!$G$4,0)</f>
        <v>#N/A</v>
      </c>
      <c r="I22" s="34" t="e">
        <f>IF(AND(D22&lt;&gt;'選項&amp;設定'!$K$7,$G$6='選項&amp;設定'!$C$5),0,IF(AND(D22='選項&amp;設定'!$K$7,$G$6='選項&amp;設定'!$C$5,G22&lt;=('選項&amp;設定'!$I$6)),ROUNDDOWN(G22*'選項&amp;設定'!$J$6,0),IF(AND(D22='選項&amp;設定'!$K$7,$G$6='選項&amp;設定'!$C$5,G22&gt;('選項&amp;設定'!$I$6)),ROUNDDOWN(G22*'選項&amp;設定'!$J$7,0),IF(AND(D22&lt;&gt;'選項&amp;設定'!$K$7,$G$6='選項&amp;設定'!$C$7,G22&gt;20010),ROUNDDOWN(G22*10%,0),IF(AND(D22&lt;&gt;'選項&amp;設定'!$K$7,$G$6='選項&amp;設定'!$C$7,G22&lt;20011),0,IF(AND(D22&lt;&gt;'選項&amp;設定'!$K$7,$G$6='選項&amp;設定'!$C$8,G22&gt;20010),ROUNDDOWN(G22*10%,0),IF(AND(D22&lt;&gt;'選項&amp;設定'!$K$7,$G$6='選項&amp;設定'!$C$8,G22&lt;20011),0,IF(AND(D22&lt;&gt;'選項&amp;設定'!$K$7,$G$6='選項&amp;設定'!$C$9),0,ROUNDDOWN(G22*20%,0)))))))))</f>
        <v>#N/A</v>
      </c>
      <c r="J22" s="49" t="str">
        <f>IF(D22='選項&amp;設定'!$K$8,"聲明當年度居留達183天"," ")</f>
        <v xml:space="preserve"> </v>
      </c>
      <c r="K22" s="50"/>
      <c r="L22" s="33"/>
      <c r="M22" s="64" t="str">
        <f t="shared" si="1"/>
        <v/>
      </c>
    </row>
    <row r="23" spans="1:13" ht="34.5" customHeight="1" x14ac:dyDescent="0.25">
      <c r="A23" s="29">
        <v>12</v>
      </c>
      <c r="B23" s="36"/>
      <c r="C23" s="33"/>
      <c r="D23" s="24"/>
      <c r="E23" s="24"/>
      <c r="F23" s="30"/>
      <c r="G23" s="30"/>
      <c r="H23" s="34" t="e">
        <f>IF($G$6=50,F23*'選項&amp;設定'!$G$4,0)</f>
        <v>#N/A</v>
      </c>
      <c r="I23" s="34" t="e">
        <f>IF(AND(D23&lt;&gt;'選項&amp;設定'!$K$7,$G$6='選項&amp;設定'!$C$5),0,IF(AND(D23='選項&amp;設定'!$K$7,$G$6='選項&amp;設定'!$C$5,G23&lt;=('選項&amp;設定'!$I$6)),ROUNDDOWN(G23*'選項&amp;設定'!$J$6,0),IF(AND(D23='選項&amp;設定'!$K$7,$G$6='選項&amp;設定'!$C$5,G23&gt;('選項&amp;設定'!$I$6)),ROUNDDOWN(G23*'選項&amp;設定'!$J$7,0),IF(AND(D23&lt;&gt;'選項&amp;設定'!$K$7,$G$6='選項&amp;設定'!$C$7,G23&gt;20010),ROUNDDOWN(G23*10%,0),IF(AND(D23&lt;&gt;'選項&amp;設定'!$K$7,$G$6='選項&amp;設定'!$C$7,G23&lt;20011),0,IF(AND(D23&lt;&gt;'選項&amp;設定'!$K$7,$G$6='選項&amp;設定'!$C$8,G23&gt;20010),ROUNDDOWN(G23*10%,0),IF(AND(D23&lt;&gt;'選項&amp;設定'!$K$7,$G$6='選項&amp;設定'!$C$8,G23&lt;20011),0,IF(AND(D23&lt;&gt;'選項&amp;設定'!$K$7,$G$6='選項&amp;設定'!$C$9),0,ROUNDDOWN(G23*20%,0)))))))))</f>
        <v>#N/A</v>
      </c>
      <c r="J23" s="49" t="str">
        <f>IF(D23='選項&amp;設定'!$K$8,"聲明當年度居留達183天"," ")</f>
        <v xml:space="preserve"> </v>
      </c>
      <c r="K23" s="50"/>
      <c r="L23" s="33"/>
      <c r="M23" s="64" t="str">
        <f t="shared" si="1"/>
        <v/>
      </c>
    </row>
    <row r="24" spans="1:13" ht="34.5" customHeight="1" x14ac:dyDescent="0.25">
      <c r="A24" s="29">
        <v>13</v>
      </c>
      <c r="B24" s="36"/>
      <c r="C24" s="33"/>
      <c r="D24" s="24"/>
      <c r="E24" s="24"/>
      <c r="F24" s="30"/>
      <c r="G24" s="30"/>
      <c r="H24" s="34" t="e">
        <f>IF($G$6=50,F24*'選項&amp;設定'!$G$4,0)</f>
        <v>#N/A</v>
      </c>
      <c r="I24" s="34" t="e">
        <f>IF(AND(D24&lt;&gt;'選項&amp;設定'!$K$7,$G$6='選項&amp;設定'!$C$5),0,IF(AND(D24='選項&amp;設定'!$K$7,$G$6='選項&amp;設定'!$C$5,G24&lt;=('選項&amp;設定'!$I$6)),ROUNDDOWN(G24*'選項&amp;設定'!$J$6,0),IF(AND(D24='選項&amp;設定'!$K$7,$G$6='選項&amp;設定'!$C$5,G24&gt;('選項&amp;設定'!$I$6)),ROUNDDOWN(G24*'選項&amp;設定'!$J$7,0),IF(AND(D24&lt;&gt;'選項&amp;設定'!$K$7,$G$6='選項&amp;設定'!$C$7,G24&gt;20010),ROUNDDOWN(G24*10%,0),IF(AND(D24&lt;&gt;'選項&amp;設定'!$K$7,$G$6='選項&amp;設定'!$C$7,G24&lt;20011),0,IF(AND(D24&lt;&gt;'選項&amp;設定'!$K$7,$G$6='選項&amp;設定'!$C$8,G24&gt;20010),ROUNDDOWN(G24*10%,0),IF(AND(D24&lt;&gt;'選項&amp;設定'!$K$7,$G$6='選項&amp;設定'!$C$8,G24&lt;20011),0,IF(AND(D24&lt;&gt;'選項&amp;設定'!$K$7,$G$6='選項&amp;設定'!$C$9),0,ROUNDDOWN(G24*20%,0)))))))))</f>
        <v>#N/A</v>
      </c>
      <c r="J24" s="49" t="str">
        <f>IF(D24='選項&amp;設定'!$K$8,"聲明當年度居留達183天"," ")</f>
        <v xml:space="preserve"> </v>
      </c>
      <c r="K24" s="50"/>
      <c r="L24" s="33"/>
      <c r="M24" s="64" t="str">
        <f t="shared" si="1"/>
        <v/>
      </c>
    </row>
    <row r="25" spans="1:13" ht="34.5" customHeight="1" x14ac:dyDescent="0.25">
      <c r="A25" s="29">
        <v>14</v>
      </c>
      <c r="B25" s="36"/>
      <c r="C25" s="33"/>
      <c r="D25" s="24"/>
      <c r="E25" s="24"/>
      <c r="F25" s="30"/>
      <c r="G25" s="30"/>
      <c r="H25" s="34" t="e">
        <f>IF($G$6=50,F25*'選項&amp;設定'!$G$4,0)</f>
        <v>#N/A</v>
      </c>
      <c r="I25" s="34" t="e">
        <f>IF(AND(D25&lt;&gt;'選項&amp;設定'!$K$7,$G$6='選項&amp;設定'!$C$5),0,IF(AND(D25='選項&amp;設定'!$K$7,$G$6='選項&amp;設定'!$C$5,G25&lt;=('選項&amp;設定'!$I$6)),ROUNDDOWN(G25*'選項&amp;設定'!$J$6,0),IF(AND(D25='選項&amp;設定'!$K$7,$G$6='選項&amp;設定'!$C$5,G25&gt;('選項&amp;設定'!$I$6)),ROUNDDOWN(G25*'選項&amp;設定'!$J$7,0),IF(AND(D25&lt;&gt;'選項&amp;設定'!$K$7,$G$6='選項&amp;設定'!$C$7,G25&gt;20010),ROUNDDOWN(G25*10%,0),IF(AND(D25&lt;&gt;'選項&amp;設定'!$K$7,$G$6='選項&amp;設定'!$C$7,G25&lt;20011),0,IF(AND(D25&lt;&gt;'選項&amp;設定'!$K$7,$G$6='選項&amp;設定'!$C$8,G25&gt;20010),ROUNDDOWN(G25*10%,0),IF(AND(D25&lt;&gt;'選項&amp;設定'!$K$7,$G$6='選項&amp;設定'!$C$8,G25&lt;20011),0,IF(AND(D25&lt;&gt;'選項&amp;設定'!$K$7,$G$6='選項&amp;設定'!$C$9),0,ROUNDDOWN(G25*20%,0)))))))))</f>
        <v>#N/A</v>
      </c>
      <c r="J25" s="49" t="str">
        <f>IF(D25='選項&amp;設定'!$K$8,"聲明當年度居留達183天"," ")</f>
        <v xml:space="preserve"> </v>
      </c>
      <c r="K25" s="50"/>
      <c r="L25" s="33"/>
      <c r="M25" s="64" t="str">
        <f t="shared" si="1"/>
        <v/>
      </c>
    </row>
    <row r="26" spans="1:13" ht="34.5" customHeight="1" x14ac:dyDescent="0.25">
      <c r="A26" s="29">
        <v>15</v>
      </c>
      <c r="B26" s="36"/>
      <c r="C26" s="33"/>
      <c r="D26" s="24"/>
      <c r="E26" s="24"/>
      <c r="F26" s="30"/>
      <c r="G26" s="30"/>
      <c r="H26" s="34" t="e">
        <f>IF($G$6=50,F26*'選項&amp;設定'!$G$4,0)</f>
        <v>#N/A</v>
      </c>
      <c r="I26" s="34" t="e">
        <f>IF(AND(D26&lt;&gt;'選項&amp;設定'!$K$7,$G$6='選項&amp;設定'!$C$5),0,IF(AND(D26='選項&amp;設定'!$K$7,$G$6='選項&amp;設定'!$C$5,G26&lt;=('選項&amp;設定'!$I$6)),ROUNDDOWN(G26*'選項&amp;設定'!$J$6,0),IF(AND(D26='選項&amp;設定'!$K$7,$G$6='選項&amp;設定'!$C$5,G26&gt;('選項&amp;設定'!$I$6)),ROUNDDOWN(G26*'選項&amp;設定'!$J$7,0),IF(AND(D26&lt;&gt;'選項&amp;設定'!$K$7,$G$6='選項&amp;設定'!$C$7,G26&gt;20010),ROUNDDOWN(G26*10%,0),IF(AND(D26&lt;&gt;'選項&amp;設定'!$K$7,$G$6='選項&amp;設定'!$C$7,G26&lt;20011),0,IF(AND(D26&lt;&gt;'選項&amp;設定'!$K$7,$G$6='選項&amp;設定'!$C$8,G26&gt;20010),ROUNDDOWN(G26*10%,0),IF(AND(D26&lt;&gt;'選項&amp;設定'!$K$7,$G$6='選項&amp;設定'!$C$8,G26&lt;20011),0,IF(AND(D26&lt;&gt;'選項&amp;設定'!$K$7,$G$6='選項&amp;設定'!$C$9),0,ROUNDDOWN(G26*20%,0)))))))))</f>
        <v>#N/A</v>
      </c>
      <c r="J26" s="49" t="str">
        <f>IF(D26='選項&amp;設定'!$K$8,"聲明當年度居留達183天"," ")</f>
        <v xml:space="preserve"> </v>
      </c>
      <c r="K26" s="50"/>
      <c r="L26" s="33"/>
      <c r="M26" s="64" t="str">
        <f t="shared" si="1"/>
        <v/>
      </c>
    </row>
    <row r="27" spans="1:13" ht="34.5" customHeight="1" x14ac:dyDescent="0.25">
      <c r="A27" s="29">
        <v>16</v>
      </c>
      <c r="B27" s="36"/>
      <c r="C27" s="33"/>
      <c r="D27" s="24"/>
      <c r="E27" s="24"/>
      <c r="F27" s="30"/>
      <c r="G27" s="30"/>
      <c r="H27" s="34" t="e">
        <f>IF($G$6=50,F27*'選項&amp;設定'!$G$4,0)</f>
        <v>#N/A</v>
      </c>
      <c r="I27" s="34" t="e">
        <f>IF(AND(D27&lt;&gt;'選項&amp;設定'!$K$7,$G$6='選項&amp;設定'!$C$5),0,IF(AND(D27='選項&amp;設定'!$K$7,$G$6='選項&amp;設定'!$C$5,G27&lt;=('選項&amp;設定'!$I$6)),ROUNDDOWN(G27*'選項&amp;設定'!$J$6,0),IF(AND(D27='選項&amp;設定'!$K$7,$G$6='選項&amp;設定'!$C$5,G27&gt;('選項&amp;設定'!$I$6)),ROUNDDOWN(G27*'選項&amp;設定'!$J$7,0),IF(AND(D27&lt;&gt;'選項&amp;設定'!$K$7,$G$6='選項&amp;設定'!$C$7,G27&gt;20010),ROUNDDOWN(G27*10%,0),IF(AND(D27&lt;&gt;'選項&amp;設定'!$K$7,$G$6='選項&amp;設定'!$C$7,G27&lt;20011),0,IF(AND(D27&lt;&gt;'選項&amp;設定'!$K$7,$G$6='選項&amp;設定'!$C$8,G27&gt;20010),ROUNDDOWN(G27*10%,0),IF(AND(D27&lt;&gt;'選項&amp;設定'!$K$7,$G$6='選項&amp;設定'!$C$8,G27&lt;20011),0,IF(AND(D27&lt;&gt;'選項&amp;設定'!$K$7,$G$6='選項&amp;設定'!$C$9),0,ROUNDDOWN(G27*20%,0)))))))))</f>
        <v>#N/A</v>
      </c>
      <c r="J27" s="49" t="str">
        <f>IF(D27='選項&amp;設定'!$K$8,"聲明當年度居留達183天"," ")</f>
        <v xml:space="preserve"> </v>
      </c>
      <c r="K27" s="50"/>
      <c r="L27" s="33"/>
      <c r="M27" s="64" t="str">
        <f t="shared" si="1"/>
        <v/>
      </c>
    </row>
    <row r="28" spans="1:13" ht="34.5" customHeight="1" x14ac:dyDescent="0.25">
      <c r="A28" s="29">
        <v>17</v>
      </c>
      <c r="B28" s="36"/>
      <c r="C28" s="33"/>
      <c r="D28" s="24"/>
      <c r="E28" s="24"/>
      <c r="F28" s="30"/>
      <c r="G28" s="30"/>
      <c r="H28" s="34" t="e">
        <f>IF($G$6=50,F28*'選項&amp;設定'!$G$4,0)</f>
        <v>#N/A</v>
      </c>
      <c r="I28" s="34" t="e">
        <f>IF(AND(D28&lt;&gt;'選項&amp;設定'!$K$7,$G$6='選項&amp;設定'!$C$5),0,IF(AND(D28='選項&amp;設定'!$K$7,$G$6='選項&amp;設定'!$C$5,G28&lt;=('選項&amp;設定'!$I$6)),ROUNDDOWN(G28*'選項&amp;設定'!$J$6,0),IF(AND(D28='選項&amp;設定'!$K$7,$G$6='選項&amp;設定'!$C$5,G28&gt;('選項&amp;設定'!$I$6)),ROUNDDOWN(G28*'選項&amp;設定'!$J$7,0),IF(AND(D28&lt;&gt;'選項&amp;設定'!$K$7,$G$6='選項&amp;設定'!$C$7,G28&gt;20010),ROUNDDOWN(G28*10%,0),IF(AND(D28&lt;&gt;'選項&amp;設定'!$K$7,$G$6='選項&amp;設定'!$C$7,G28&lt;20011),0,IF(AND(D28&lt;&gt;'選項&amp;設定'!$K$7,$G$6='選項&amp;設定'!$C$8,G28&gt;20010),ROUNDDOWN(G28*10%,0),IF(AND(D28&lt;&gt;'選項&amp;設定'!$K$7,$G$6='選項&amp;設定'!$C$8,G28&lt;20011),0,IF(AND(D28&lt;&gt;'選項&amp;設定'!$K$7,$G$6='選項&amp;設定'!$C$9),0,ROUNDDOWN(G28*20%,0)))))))))</f>
        <v>#N/A</v>
      </c>
      <c r="J28" s="49" t="str">
        <f>IF(D28='選項&amp;設定'!$K$8,"聲明當年度居留達183天"," ")</f>
        <v xml:space="preserve"> </v>
      </c>
      <c r="K28" s="50"/>
      <c r="L28" s="33"/>
      <c r="M28" s="64" t="str">
        <f t="shared" si="1"/>
        <v/>
      </c>
    </row>
    <row r="29" spans="1:13" ht="34.5" customHeight="1" x14ac:dyDescent="0.25">
      <c r="A29" s="29">
        <v>18</v>
      </c>
      <c r="B29" s="36"/>
      <c r="C29" s="33"/>
      <c r="D29" s="24"/>
      <c r="E29" s="24"/>
      <c r="F29" s="30"/>
      <c r="G29" s="30"/>
      <c r="H29" s="34" t="e">
        <f>IF($G$6=50,F29*'選項&amp;設定'!$G$4,0)</f>
        <v>#N/A</v>
      </c>
      <c r="I29" s="34" t="e">
        <f>IF(AND(D29&lt;&gt;'選項&amp;設定'!$K$7,$G$6='選項&amp;設定'!$C$5),0,IF(AND(D29='選項&amp;設定'!$K$7,$G$6='選項&amp;設定'!$C$5,G29&lt;=('選項&amp;設定'!$I$6)),ROUNDDOWN(G29*'選項&amp;設定'!$J$6,0),IF(AND(D29='選項&amp;設定'!$K$7,$G$6='選項&amp;設定'!$C$5,G29&gt;('選項&amp;設定'!$I$6)),ROUNDDOWN(G29*'選項&amp;設定'!$J$7,0),IF(AND(D29&lt;&gt;'選項&amp;設定'!$K$7,$G$6='選項&amp;設定'!$C$7,G29&gt;20010),ROUNDDOWN(G29*10%,0),IF(AND(D29&lt;&gt;'選項&amp;設定'!$K$7,$G$6='選項&amp;設定'!$C$7,G29&lt;20011),0,IF(AND(D29&lt;&gt;'選項&amp;設定'!$K$7,$G$6='選項&amp;設定'!$C$8,G29&gt;20010),ROUNDDOWN(G29*10%,0),IF(AND(D29&lt;&gt;'選項&amp;設定'!$K$7,$G$6='選項&amp;設定'!$C$8,G29&lt;20011),0,IF(AND(D29&lt;&gt;'選項&amp;設定'!$K$7,$G$6='選項&amp;設定'!$C$9),0,ROUNDDOWN(G29*20%,0)))))))))</f>
        <v>#N/A</v>
      </c>
      <c r="J29" s="49" t="str">
        <f>IF(D29='選項&amp;設定'!$K$8,"聲明當年度居留達183天"," ")</f>
        <v xml:space="preserve"> </v>
      </c>
      <c r="K29" s="50"/>
      <c r="L29" s="33"/>
      <c r="M29" s="64" t="str">
        <f t="shared" si="1"/>
        <v/>
      </c>
    </row>
    <row r="30" spans="1:13" ht="34.5" customHeight="1" x14ac:dyDescent="0.25">
      <c r="A30" s="29">
        <v>19</v>
      </c>
      <c r="B30" s="36"/>
      <c r="C30" s="33"/>
      <c r="D30" s="24"/>
      <c r="E30" s="24"/>
      <c r="F30" s="30"/>
      <c r="G30" s="30"/>
      <c r="H30" s="34" t="e">
        <f>IF($G$6=50,F30*'選項&amp;設定'!$G$4,0)</f>
        <v>#N/A</v>
      </c>
      <c r="I30" s="34" t="e">
        <f>IF(AND(D30&lt;&gt;'選項&amp;設定'!$K$7,$G$6='選項&amp;設定'!$C$5),0,IF(AND(D30='選項&amp;設定'!$K$7,$G$6='選項&amp;設定'!$C$5,G30&lt;=('選項&amp;設定'!$I$6)),ROUNDDOWN(G30*'選項&amp;設定'!$J$6,0),IF(AND(D30='選項&amp;設定'!$K$7,$G$6='選項&amp;設定'!$C$5,G30&gt;('選項&amp;設定'!$I$6)),ROUNDDOWN(G30*'選項&amp;設定'!$J$7,0),IF(AND(D30&lt;&gt;'選項&amp;設定'!$K$7,$G$6='選項&amp;設定'!$C$7,G30&gt;20010),ROUNDDOWN(G30*10%,0),IF(AND(D30&lt;&gt;'選項&amp;設定'!$K$7,$G$6='選項&amp;設定'!$C$7,G30&lt;20011),0,IF(AND(D30&lt;&gt;'選項&amp;設定'!$K$7,$G$6='選項&amp;設定'!$C$8,G30&gt;20010),ROUNDDOWN(G30*10%,0),IF(AND(D30&lt;&gt;'選項&amp;設定'!$K$7,$G$6='選項&amp;設定'!$C$8,G30&lt;20011),0,IF(AND(D30&lt;&gt;'選項&amp;設定'!$K$7,$G$6='選項&amp;設定'!$C$9),0,ROUNDDOWN(G30*20%,0)))))))))</f>
        <v>#N/A</v>
      </c>
      <c r="J30" s="49" t="str">
        <f>IF(D30='選項&amp;設定'!$K$8,"聲明當年度居留達183天"," ")</f>
        <v xml:space="preserve"> </v>
      </c>
      <c r="K30" s="50"/>
      <c r="L30" s="33"/>
      <c r="M30" s="64" t="str">
        <f t="shared" si="1"/>
        <v/>
      </c>
    </row>
    <row r="31" spans="1:13" ht="34.5" customHeight="1" x14ac:dyDescent="0.25">
      <c r="A31" s="29">
        <v>20</v>
      </c>
      <c r="B31" s="36"/>
      <c r="C31" s="33"/>
      <c r="D31" s="24"/>
      <c r="E31" s="24"/>
      <c r="F31" s="30"/>
      <c r="G31" s="30"/>
      <c r="H31" s="34" t="e">
        <f>IF($G$6=50,F31*'選項&amp;設定'!$G$4,0)</f>
        <v>#N/A</v>
      </c>
      <c r="I31" s="34" t="e">
        <f>IF(AND(D31&lt;&gt;'選項&amp;設定'!$K$7,$G$6='選項&amp;設定'!$C$5),0,IF(AND(D31='選項&amp;設定'!$K$7,$G$6='選項&amp;設定'!$C$5,G31&lt;=('選項&amp;設定'!$I$6)),ROUNDDOWN(G31*'選項&amp;設定'!$J$6,0),IF(AND(D31='選項&amp;設定'!$K$7,$G$6='選項&amp;設定'!$C$5,G31&gt;('選項&amp;設定'!$I$6)),ROUNDDOWN(G31*'選項&amp;設定'!$J$7,0),IF(AND(D31&lt;&gt;'選項&amp;設定'!$K$7,$G$6='選項&amp;設定'!$C$7,G31&gt;20010),ROUNDDOWN(G31*10%,0),IF(AND(D31&lt;&gt;'選項&amp;設定'!$K$7,$G$6='選項&amp;設定'!$C$7,G31&lt;20011),0,IF(AND(D31&lt;&gt;'選項&amp;設定'!$K$7,$G$6='選項&amp;設定'!$C$8,G31&gt;20010),ROUNDDOWN(G31*10%,0),IF(AND(D31&lt;&gt;'選項&amp;設定'!$K$7,$G$6='選項&amp;設定'!$C$8,G31&lt;20011),0,IF(AND(D31&lt;&gt;'選項&amp;設定'!$K$7,$G$6='選項&amp;設定'!$C$9),0,ROUNDDOWN(G31*20%,0)))))))))</f>
        <v>#N/A</v>
      </c>
      <c r="J31" s="49" t="str">
        <f>IF(D31='選項&amp;設定'!$K$8,"聲明當年度居留達183天"," ")</f>
        <v xml:space="preserve"> </v>
      </c>
      <c r="K31" s="50"/>
      <c r="L31" s="33"/>
      <c r="M31" s="64" t="str">
        <f t="shared" si="1"/>
        <v/>
      </c>
    </row>
    <row r="32" spans="1:13" ht="34.5" customHeight="1" x14ac:dyDescent="0.25">
      <c r="A32" s="29">
        <v>21</v>
      </c>
      <c r="B32" s="36"/>
      <c r="C32" s="33"/>
      <c r="D32" s="24"/>
      <c r="E32" s="24"/>
      <c r="F32" s="30"/>
      <c r="G32" s="30"/>
      <c r="H32" s="34" t="e">
        <f>IF($G$6=50,F32*'選項&amp;設定'!$G$4,0)</f>
        <v>#N/A</v>
      </c>
      <c r="I32" s="34" t="e">
        <f>IF(AND(D32&lt;&gt;'選項&amp;設定'!$K$7,$G$6='選項&amp;設定'!$C$5),0,IF(AND(D32='選項&amp;設定'!$K$7,$G$6='選項&amp;設定'!$C$5,G32&lt;=('選項&amp;設定'!$I$6)),ROUNDDOWN(G32*'選項&amp;設定'!$J$6,0),IF(AND(D32='選項&amp;設定'!$K$7,$G$6='選項&amp;設定'!$C$5,G32&gt;('選項&amp;設定'!$I$6)),ROUNDDOWN(G32*'選項&amp;設定'!$J$7,0),IF(AND(D32&lt;&gt;'選項&amp;設定'!$K$7,$G$6='選項&amp;設定'!$C$7,G32&gt;20010),ROUNDDOWN(G32*10%,0),IF(AND(D32&lt;&gt;'選項&amp;設定'!$K$7,$G$6='選項&amp;設定'!$C$7,G32&lt;20011),0,IF(AND(D32&lt;&gt;'選項&amp;設定'!$K$7,$G$6='選項&amp;設定'!$C$8,G32&gt;20010),ROUNDDOWN(G32*10%,0),IF(AND(D32&lt;&gt;'選項&amp;設定'!$K$7,$G$6='選項&amp;設定'!$C$8,G32&lt;20011),0,IF(AND(D32&lt;&gt;'選項&amp;設定'!$K$7,$G$6='選項&amp;設定'!$C$9),0,ROUNDDOWN(G32*20%,0)))))))))</f>
        <v>#N/A</v>
      </c>
      <c r="J32" s="49" t="str">
        <f>IF(D32='選項&amp;設定'!$K$8,"聲明當年度居留達183天"," ")</f>
        <v xml:space="preserve"> </v>
      </c>
      <c r="K32" s="50"/>
      <c r="L32" s="33"/>
      <c r="M32" s="64" t="str">
        <f t="shared" si="1"/>
        <v/>
      </c>
    </row>
    <row r="33" spans="1:13" ht="34.5" customHeight="1" x14ac:dyDescent="0.25">
      <c r="A33" s="29">
        <v>22</v>
      </c>
      <c r="B33" s="36"/>
      <c r="C33" s="33"/>
      <c r="D33" s="24"/>
      <c r="E33" s="24"/>
      <c r="F33" s="30"/>
      <c r="G33" s="30"/>
      <c r="H33" s="34" t="e">
        <f>IF($G$6=50,F33*'選項&amp;設定'!$G$4,0)</f>
        <v>#N/A</v>
      </c>
      <c r="I33" s="34" t="e">
        <f>IF(AND(D33&lt;&gt;'選項&amp;設定'!$K$7,$G$6='選項&amp;設定'!$C$5),0,IF(AND(D33='選項&amp;設定'!$K$7,$G$6='選項&amp;設定'!$C$5,G33&lt;=('選項&amp;設定'!$I$6)),ROUNDDOWN(G33*'選項&amp;設定'!$J$6,0),IF(AND(D33='選項&amp;設定'!$K$7,$G$6='選項&amp;設定'!$C$5,G33&gt;('選項&amp;設定'!$I$6)),ROUNDDOWN(G33*'選項&amp;設定'!$J$7,0),IF(AND(D33&lt;&gt;'選項&amp;設定'!$K$7,$G$6='選項&amp;設定'!$C$7,G33&gt;20010),ROUNDDOWN(G33*10%,0),IF(AND(D33&lt;&gt;'選項&amp;設定'!$K$7,$G$6='選項&amp;設定'!$C$7,G33&lt;20011),0,IF(AND(D33&lt;&gt;'選項&amp;設定'!$K$7,$G$6='選項&amp;設定'!$C$8,G33&gt;20010),ROUNDDOWN(G33*10%,0),IF(AND(D33&lt;&gt;'選項&amp;設定'!$K$7,$G$6='選項&amp;設定'!$C$8,G33&lt;20011),0,IF(AND(D33&lt;&gt;'選項&amp;設定'!$K$7,$G$6='選項&amp;設定'!$C$9),0,ROUNDDOWN(G33*20%,0)))))))))</f>
        <v>#N/A</v>
      </c>
      <c r="J33" s="49" t="str">
        <f>IF(D33='選項&amp;設定'!$K$8,"聲明當年度居留達183天"," ")</f>
        <v xml:space="preserve"> </v>
      </c>
      <c r="K33" s="50"/>
      <c r="L33" s="33"/>
      <c r="M33" s="64" t="str">
        <f t="shared" si="1"/>
        <v/>
      </c>
    </row>
    <row r="34" spans="1:13" ht="34.5" customHeight="1" x14ac:dyDescent="0.25">
      <c r="A34" s="29">
        <v>23</v>
      </c>
      <c r="B34" s="36"/>
      <c r="C34" s="33"/>
      <c r="D34" s="24"/>
      <c r="E34" s="24"/>
      <c r="F34" s="30"/>
      <c r="G34" s="30"/>
      <c r="H34" s="34" t="e">
        <f>IF($G$6=50,F34*'選項&amp;設定'!$G$4,0)</f>
        <v>#N/A</v>
      </c>
      <c r="I34" s="34" t="e">
        <f>IF(AND(D34&lt;&gt;'選項&amp;設定'!$K$7,$G$6='選項&amp;設定'!$C$5),0,IF(AND(D34='選項&amp;設定'!$K$7,$G$6='選項&amp;設定'!$C$5,G34&lt;=('選項&amp;設定'!$I$6)),ROUNDDOWN(G34*'選項&amp;設定'!$J$6,0),IF(AND(D34='選項&amp;設定'!$K$7,$G$6='選項&amp;設定'!$C$5,G34&gt;('選項&amp;設定'!$I$6)),ROUNDDOWN(G34*'選項&amp;設定'!$J$7,0),IF(AND(D34&lt;&gt;'選項&amp;設定'!$K$7,$G$6='選項&amp;設定'!$C$7,G34&gt;20010),ROUNDDOWN(G34*10%,0),IF(AND(D34&lt;&gt;'選項&amp;設定'!$K$7,$G$6='選項&amp;設定'!$C$7,G34&lt;20011),0,IF(AND(D34&lt;&gt;'選項&amp;設定'!$K$7,$G$6='選項&amp;設定'!$C$8,G34&gt;20010),ROUNDDOWN(G34*10%,0),IF(AND(D34&lt;&gt;'選項&amp;設定'!$K$7,$G$6='選項&amp;設定'!$C$8,G34&lt;20011),0,IF(AND(D34&lt;&gt;'選項&amp;設定'!$K$7,$G$6='選項&amp;設定'!$C$9),0,ROUNDDOWN(G34*20%,0)))))))))</f>
        <v>#N/A</v>
      </c>
      <c r="J34" s="49" t="str">
        <f>IF(D34='選項&amp;設定'!$K$8,"聲明當年度居留達183天"," ")</f>
        <v xml:space="preserve"> </v>
      </c>
      <c r="K34" s="50"/>
      <c r="L34" s="33"/>
      <c r="M34" s="64" t="str">
        <f t="shared" si="1"/>
        <v/>
      </c>
    </row>
    <row r="35" spans="1:13" ht="34.5" customHeight="1" x14ac:dyDescent="0.25">
      <c r="A35" s="29">
        <v>24</v>
      </c>
      <c r="B35" s="36"/>
      <c r="C35" s="33"/>
      <c r="D35" s="24"/>
      <c r="E35" s="24"/>
      <c r="F35" s="30"/>
      <c r="G35" s="30"/>
      <c r="H35" s="34" t="e">
        <f>IF($G$6=50,F35*'選項&amp;設定'!$G$4,0)</f>
        <v>#N/A</v>
      </c>
      <c r="I35" s="34" t="e">
        <f>IF(AND(D35&lt;&gt;'選項&amp;設定'!$K$7,$G$6='選項&amp;設定'!$C$5),0,IF(AND(D35='選項&amp;設定'!$K$7,$G$6='選項&amp;設定'!$C$5,G35&lt;=('選項&amp;設定'!$I$6)),ROUNDDOWN(G35*'選項&amp;設定'!$J$6,0),IF(AND(D35='選項&amp;設定'!$K$7,$G$6='選項&amp;設定'!$C$5,G35&gt;('選項&amp;設定'!$I$6)),ROUNDDOWN(G35*'選項&amp;設定'!$J$7,0),IF(AND(D35&lt;&gt;'選項&amp;設定'!$K$7,$G$6='選項&amp;設定'!$C$7,G35&gt;20010),ROUNDDOWN(G35*10%,0),IF(AND(D35&lt;&gt;'選項&amp;設定'!$K$7,$G$6='選項&amp;設定'!$C$7,G35&lt;20011),0,IF(AND(D35&lt;&gt;'選項&amp;設定'!$K$7,$G$6='選項&amp;設定'!$C$8,G35&gt;20010),ROUNDDOWN(G35*10%,0),IF(AND(D35&lt;&gt;'選項&amp;設定'!$K$7,$G$6='選項&amp;設定'!$C$8,G35&lt;20011),0,IF(AND(D35&lt;&gt;'選項&amp;設定'!$K$7,$G$6='選項&amp;設定'!$C$9),0,ROUNDDOWN(G35*20%,0)))))))))</f>
        <v>#N/A</v>
      </c>
      <c r="J35" s="49" t="str">
        <f>IF(D35='選項&amp;設定'!$K$8,"聲明當年度居留達183天"," ")</f>
        <v xml:space="preserve"> </v>
      </c>
      <c r="K35" s="50"/>
      <c r="L35" s="33"/>
      <c r="M35" s="64" t="str">
        <f t="shared" si="1"/>
        <v/>
      </c>
    </row>
    <row r="36" spans="1:13" ht="34.5" customHeight="1" x14ac:dyDescent="0.25">
      <c r="A36" s="29">
        <v>25</v>
      </c>
      <c r="B36" s="36"/>
      <c r="C36" s="33"/>
      <c r="D36" s="24"/>
      <c r="E36" s="24"/>
      <c r="F36" s="30"/>
      <c r="G36" s="30"/>
      <c r="H36" s="34" t="e">
        <f>IF($G$6=50,F36*'選項&amp;設定'!$G$4,0)</f>
        <v>#N/A</v>
      </c>
      <c r="I36" s="34" t="e">
        <f>IF(AND(D36&lt;&gt;'選項&amp;設定'!$K$7,$G$6='選項&amp;設定'!$C$5),0,IF(AND(D36='選項&amp;設定'!$K$7,$G$6='選項&amp;設定'!$C$5,G36&lt;=('選項&amp;設定'!$I$6)),ROUNDDOWN(G36*'選項&amp;設定'!$J$6,0),IF(AND(D36='選項&amp;設定'!$K$7,$G$6='選項&amp;設定'!$C$5,G36&gt;('選項&amp;設定'!$I$6)),ROUNDDOWN(G36*'選項&amp;設定'!$J$7,0),IF(AND(D36&lt;&gt;'選項&amp;設定'!$K$7,$G$6='選項&amp;設定'!$C$7,G36&gt;20010),ROUNDDOWN(G36*10%,0),IF(AND(D36&lt;&gt;'選項&amp;設定'!$K$7,$G$6='選項&amp;設定'!$C$7,G36&lt;20011),0,IF(AND(D36&lt;&gt;'選項&amp;設定'!$K$7,$G$6='選項&amp;設定'!$C$8,G36&gt;20010),ROUNDDOWN(G36*10%,0),IF(AND(D36&lt;&gt;'選項&amp;設定'!$K$7,$G$6='選項&amp;設定'!$C$8,G36&lt;20011),0,IF(AND(D36&lt;&gt;'選項&amp;設定'!$K$7,$G$6='選項&amp;設定'!$C$9),0,ROUNDDOWN(G36*20%,0)))))))))</f>
        <v>#N/A</v>
      </c>
      <c r="J36" s="49" t="str">
        <f>IF(D36='選項&amp;設定'!$K$8,"聲明當年度居留達183天"," ")</f>
        <v xml:space="preserve"> </v>
      </c>
      <c r="K36" s="50"/>
      <c r="L36" s="33"/>
      <c r="M36" s="64" t="str">
        <f t="shared" si="1"/>
        <v/>
      </c>
    </row>
    <row r="37" spans="1:13" ht="34.5" customHeight="1" x14ac:dyDescent="0.25">
      <c r="A37" s="29">
        <v>26</v>
      </c>
      <c r="B37" s="36"/>
      <c r="C37" s="33"/>
      <c r="D37" s="24"/>
      <c r="E37" s="24"/>
      <c r="F37" s="30"/>
      <c r="G37" s="30"/>
      <c r="H37" s="34" t="e">
        <f>IF($G$6=50,F37*'選項&amp;設定'!$G$4,0)</f>
        <v>#N/A</v>
      </c>
      <c r="I37" s="34" t="e">
        <f>IF(AND(D37&lt;&gt;'選項&amp;設定'!$K$7,$G$6='選項&amp;設定'!$C$5),0,IF(AND(D37='選項&amp;設定'!$K$7,$G$6='選項&amp;設定'!$C$5,G37&lt;=('選項&amp;設定'!$I$6)),ROUNDDOWN(G37*'選項&amp;設定'!$J$6,0),IF(AND(D37='選項&amp;設定'!$K$7,$G$6='選項&amp;設定'!$C$5,G37&gt;('選項&amp;設定'!$I$6)),ROUNDDOWN(G37*'選項&amp;設定'!$J$7,0),IF(AND(D37&lt;&gt;'選項&amp;設定'!$K$7,$G$6='選項&amp;設定'!$C$7,G37&gt;20010),ROUNDDOWN(G37*10%,0),IF(AND(D37&lt;&gt;'選項&amp;設定'!$K$7,$G$6='選項&amp;設定'!$C$7,G37&lt;20011),0,IF(AND(D37&lt;&gt;'選項&amp;設定'!$K$7,$G$6='選項&amp;設定'!$C$8,G37&gt;20010),ROUNDDOWN(G37*10%,0),IF(AND(D37&lt;&gt;'選項&amp;設定'!$K$7,$G$6='選項&amp;設定'!$C$8,G37&lt;20011),0,IF(AND(D37&lt;&gt;'選項&amp;設定'!$K$7,$G$6='選項&amp;設定'!$C$9),0,ROUNDDOWN(G37*20%,0)))))))))</f>
        <v>#N/A</v>
      </c>
      <c r="J37" s="49" t="str">
        <f>IF(D37='選項&amp;設定'!$K$8,"聲明當年度居留達183天"," ")</f>
        <v xml:space="preserve"> </v>
      </c>
      <c r="K37" s="50"/>
      <c r="L37" s="33"/>
      <c r="M37" s="64" t="str">
        <f t="shared" si="1"/>
        <v/>
      </c>
    </row>
    <row r="38" spans="1:13" ht="34.5" customHeight="1" x14ac:dyDescent="0.25">
      <c r="A38" s="29">
        <v>27</v>
      </c>
      <c r="B38" s="36"/>
      <c r="C38" s="33"/>
      <c r="D38" s="24"/>
      <c r="E38" s="24"/>
      <c r="F38" s="30"/>
      <c r="G38" s="30"/>
      <c r="H38" s="34" t="e">
        <f>IF($G$6=50,F38*'選項&amp;設定'!$G$4,0)</f>
        <v>#N/A</v>
      </c>
      <c r="I38" s="34" t="e">
        <f>IF(AND(D38&lt;&gt;'選項&amp;設定'!$K$7,$G$6='選項&amp;設定'!$C$5),0,IF(AND(D38='選項&amp;設定'!$K$7,$G$6='選項&amp;設定'!$C$5,G38&lt;=('選項&amp;設定'!$I$6)),ROUNDDOWN(G38*'選項&amp;設定'!$J$6,0),IF(AND(D38='選項&amp;設定'!$K$7,$G$6='選項&amp;設定'!$C$5,G38&gt;('選項&amp;設定'!$I$6)),ROUNDDOWN(G38*'選項&amp;設定'!$J$7,0),IF(AND(D38&lt;&gt;'選項&amp;設定'!$K$7,$G$6='選項&amp;設定'!$C$7,G38&gt;20010),ROUNDDOWN(G38*10%,0),IF(AND(D38&lt;&gt;'選項&amp;設定'!$K$7,$G$6='選項&amp;設定'!$C$7,G38&lt;20011),0,IF(AND(D38&lt;&gt;'選項&amp;設定'!$K$7,$G$6='選項&amp;設定'!$C$8,G38&gt;20010),ROUNDDOWN(G38*10%,0),IF(AND(D38&lt;&gt;'選項&amp;設定'!$K$7,$G$6='選項&amp;設定'!$C$8,G38&lt;20011),0,IF(AND(D38&lt;&gt;'選項&amp;設定'!$K$7,$G$6='選項&amp;設定'!$C$9),0,ROUNDDOWN(G38*20%,0)))))))))</f>
        <v>#N/A</v>
      </c>
      <c r="J38" s="49" t="str">
        <f>IF(D38='選項&amp;設定'!$K$8,"聲明當年度居留達183天"," ")</f>
        <v xml:space="preserve"> </v>
      </c>
      <c r="K38" s="50"/>
      <c r="L38" s="33"/>
      <c r="M38" s="64" t="str">
        <f t="shared" si="1"/>
        <v/>
      </c>
    </row>
    <row r="39" spans="1:13" ht="34.5" customHeight="1" x14ac:dyDescent="0.25">
      <c r="A39" s="29">
        <v>28</v>
      </c>
      <c r="B39" s="36"/>
      <c r="C39" s="33"/>
      <c r="D39" s="24"/>
      <c r="E39" s="24"/>
      <c r="F39" s="30"/>
      <c r="G39" s="30"/>
      <c r="H39" s="34" t="e">
        <f>IF($G$6=50,F39*'選項&amp;設定'!$G$4,0)</f>
        <v>#N/A</v>
      </c>
      <c r="I39" s="34" t="e">
        <f>IF(AND(D39&lt;&gt;'選項&amp;設定'!$K$7,$G$6='選項&amp;設定'!$C$5),0,IF(AND(D39='選項&amp;設定'!$K$7,$G$6='選項&amp;設定'!$C$5,G39&lt;=('選項&amp;設定'!$I$6)),ROUNDDOWN(G39*'選項&amp;設定'!$J$6,0),IF(AND(D39='選項&amp;設定'!$K$7,$G$6='選項&amp;設定'!$C$5,G39&gt;('選項&amp;設定'!$I$6)),ROUNDDOWN(G39*'選項&amp;設定'!$J$7,0),IF(AND(D39&lt;&gt;'選項&amp;設定'!$K$7,$G$6='選項&amp;設定'!$C$7,G39&gt;20010),ROUNDDOWN(G39*10%,0),IF(AND(D39&lt;&gt;'選項&amp;設定'!$K$7,$G$6='選項&amp;設定'!$C$7,G39&lt;20011),0,IF(AND(D39&lt;&gt;'選項&amp;設定'!$K$7,$G$6='選項&amp;設定'!$C$8,G39&gt;20010),ROUNDDOWN(G39*10%,0),IF(AND(D39&lt;&gt;'選項&amp;設定'!$K$7,$G$6='選項&amp;設定'!$C$8,G39&lt;20011),0,IF(AND(D39&lt;&gt;'選項&amp;設定'!$K$7,$G$6='選項&amp;設定'!$C$9),0,ROUNDDOWN(G39*20%,0)))))))))</f>
        <v>#N/A</v>
      </c>
      <c r="J39" s="49" t="str">
        <f>IF(D39='選項&amp;設定'!$K$8,"聲明當年度居留達183天"," ")</f>
        <v xml:space="preserve"> </v>
      </c>
      <c r="K39" s="50"/>
      <c r="L39" s="33"/>
      <c r="M39" s="64" t="str">
        <f t="shared" si="1"/>
        <v/>
      </c>
    </row>
    <row r="40" spans="1:13" ht="34.5" customHeight="1" x14ac:dyDescent="0.25">
      <c r="A40" s="29">
        <v>29</v>
      </c>
      <c r="B40" s="36"/>
      <c r="C40" s="33"/>
      <c r="D40" s="24"/>
      <c r="E40" s="24"/>
      <c r="F40" s="30"/>
      <c r="G40" s="30"/>
      <c r="H40" s="34" t="e">
        <f>IF($G$6=50,F40*'選項&amp;設定'!$G$4,0)</f>
        <v>#N/A</v>
      </c>
      <c r="I40" s="34" t="e">
        <f>IF(AND(D40&lt;&gt;'選項&amp;設定'!$K$7,$G$6='選項&amp;設定'!$C$5),0,IF(AND(D40='選項&amp;設定'!$K$7,$G$6='選項&amp;設定'!$C$5,G40&lt;=('選項&amp;設定'!$I$6)),ROUNDDOWN(G40*'選項&amp;設定'!$J$6,0),IF(AND(D40='選項&amp;設定'!$K$7,$G$6='選項&amp;設定'!$C$5,G40&gt;('選項&amp;設定'!$I$6)),ROUNDDOWN(G40*'選項&amp;設定'!$J$7,0),IF(AND(D40&lt;&gt;'選項&amp;設定'!$K$7,$G$6='選項&amp;設定'!$C$7,G40&gt;20010),ROUNDDOWN(G40*10%,0),IF(AND(D40&lt;&gt;'選項&amp;設定'!$K$7,$G$6='選項&amp;設定'!$C$7,G40&lt;20011),0,IF(AND(D40&lt;&gt;'選項&amp;設定'!$K$7,$G$6='選項&amp;設定'!$C$8,G40&gt;20010),ROUNDDOWN(G40*10%,0),IF(AND(D40&lt;&gt;'選項&amp;設定'!$K$7,$G$6='選項&amp;設定'!$C$8,G40&lt;20011),0,IF(AND(D40&lt;&gt;'選項&amp;設定'!$K$7,$G$6='選項&amp;設定'!$C$9),0,ROUNDDOWN(G40*20%,0)))))))))</f>
        <v>#N/A</v>
      </c>
      <c r="J40" s="49" t="str">
        <f>IF(D40='選項&amp;設定'!$K$8,"聲明當年度居留達183天"," ")</f>
        <v xml:space="preserve"> </v>
      </c>
      <c r="K40" s="50"/>
      <c r="L40" s="33"/>
      <c r="M40" s="64" t="str">
        <f t="shared" si="1"/>
        <v/>
      </c>
    </row>
    <row r="41" spans="1:13" ht="34.5" customHeight="1" x14ac:dyDescent="0.25">
      <c r="A41" s="29">
        <v>30</v>
      </c>
      <c r="B41" s="36"/>
      <c r="C41" s="33"/>
      <c r="D41" s="24"/>
      <c r="E41" s="24"/>
      <c r="F41" s="30"/>
      <c r="G41" s="30"/>
      <c r="H41" s="34" t="e">
        <f>IF($G$6=50,F41*'選項&amp;設定'!$G$4,0)</f>
        <v>#N/A</v>
      </c>
      <c r="I41" s="34" t="e">
        <f>IF(AND(D41&lt;&gt;'選項&amp;設定'!$K$7,$G$6='選項&amp;設定'!$C$5),0,IF(AND(D41='選項&amp;設定'!$K$7,$G$6='選項&amp;設定'!$C$5,G41&lt;=('選項&amp;設定'!$I$6)),ROUNDDOWN(G41*'選項&amp;設定'!$J$6,0),IF(AND(D41='選項&amp;設定'!$K$7,$G$6='選項&amp;設定'!$C$5,G41&gt;('選項&amp;設定'!$I$6)),ROUNDDOWN(G41*'選項&amp;設定'!$J$7,0),IF(AND(D41&lt;&gt;'選項&amp;設定'!$K$7,$G$6='選項&amp;設定'!$C$7,G41&gt;20010),ROUNDDOWN(G41*10%,0),IF(AND(D41&lt;&gt;'選項&amp;設定'!$K$7,$G$6='選項&amp;設定'!$C$7,G41&lt;20011),0,IF(AND(D41&lt;&gt;'選項&amp;設定'!$K$7,$G$6='選項&amp;設定'!$C$8,G41&gt;20010),ROUNDDOWN(G41*10%,0),IF(AND(D41&lt;&gt;'選項&amp;設定'!$K$7,$G$6='選項&amp;設定'!$C$8,G41&lt;20011),0,IF(AND(D41&lt;&gt;'選項&amp;設定'!$K$7,$G$6='選項&amp;設定'!$C$9),0,ROUNDDOWN(G41*20%,0)))))))))</f>
        <v>#N/A</v>
      </c>
      <c r="J41" s="49" t="str">
        <f>IF(D41='選項&amp;設定'!$K$8,"聲明當年度居留達183天"," ")</f>
        <v xml:space="preserve"> </v>
      </c>
      <c r="K41" s="50"/>
      <c r="L41" s="33"/>
      <c r="M41" s="64" t="str">
        <f t="shared" si="1"/>
        <v/>
      </c>
    </row>
    <row r="42" spans="1:13" ht="34.5" customHeight="1" x14ac:dyDescent="0.25">
      <c r="A42" s="29">
        <v>31</v>
      </c>
      <c r="B42" s="36"/>
      <c r="C42" s="33"/>
      <c r="D42" s="24"/>
      <c r="E42" s="24"/>
      <c r="F42" s="30"/>
      <c r="G42" s="30"/>
      <c r="H42" s="34" t="e">
        <f>IF($G$6=50,F42*'選項&amp;設定'!$G$4,0)</f>
        <v>#N/A</v>
      </c>
      <c r="I42" s="34" t="e">
        <f>IF(AND(D42&lt;&gt;'選項&amp;設定'!$K$7,$G$6='選項&amp;設定'!$C$5),0,IF(AND(D42='選項&amp;設定'!$K$7,$G$6='選項&amp;設定'!$C$5,G42&lt;=('選項&amp;設定'!$I$6)),ROUNDDOWN(G42*'選項&amp;設定'!$J$6,0),IF(AND(D42='選項&amp;設定'!$K$7,$G$6='選項&amp;設定'!$C$5,G42&gt;('選項&amp;設定'!$I$6)),ROUNDDOWN(G42*'選項&amp;設定'!$J$7,0),IF(AND(D42&lt;&gt;'選項&amp;設定'!$K$7,$G$6='選項&amp;設定'!$C$7,G42&gt;20010),ROUNDDOWN(G42*10%,0),IF(AND(D42&lt;&gt;'選項&amp;設定'!$K$7,$G$6='選項&amp;設定'!$C$7,G42&lt;20011),0,IF(AND(D42&lt;&gt;'選項&amp;設定'!$K$7,$G$6='選項&amp;設定'!$C$8,G42&gt;20010),ROUNDDOWN(G42*10%,0),IF(AND(D42&lt;&gt;'選項&amp;設定'!$K$7,$G$6='選項&amp;設定'!$C$8,G42&lt;20011),0,IF(AND(D42&lt;&gt;'選項&amp;設定'!$K$7,$G$6='選項&amp;設定'!$C$9),0,ROUNDDOWN(G42*20%,0)))))))))</f>
        <v>#N/A</v>
      </c>
      <c r="J42" s="49" t="str">
        <f>IF(D42='選項&amp;設定'!$K$8,"聲明當年度居留達183天"," ")</f>
        <v xml:space="preserve"> </v>
      </c>
      <c r="K42" s="50"/>
      <c r="L42" s="33"/>
      <c r="M42" s="64" t="str">
        <f t="shared" si="1"/>
        <v/>
      </c>
    </row>
    <row r="43" spans="1:13" ht="34.5" customHeight="1" x14ac:dyDescent="0.25">
      <c r="A43" s="29">
        <v>32</v>
      </c>
      <c r="B43" s="36"/>
      <c r="C43" s="33"/>
      <c r="D43" s="24"/>
      <c r="E43" s="24"/>
      <c r="F43" s="30"/>
      <c r="G43" s="30"/>
      <c r="H43" s="34" t="e">
        <f>IF($G$6=50,F43*'選項&amp;設定'!$G$4,0)</f>
        <v>#N/A</v>
      </c>
      <c r="I43" s="34" t="e">
        <f>IF(AND(D43&lt;&gt;'選項&amp;設定'!$K$7,$G$6='選項&amp;設定'!$C$5),0,IF(AND(D43='選項&amp;設定'!$K$7,$G$6='選項&amp;設定'!$C$5,G43&lt;=('選項&amp;設定'!$I$6)),ROUNDDOWN(G43*'選項&amp;設定'!$J$6,0),IF(AND(D43='選項&amp;設定'!$K$7,$G$6='選項&amp;設定'!$C$5,G43&gt;('選項&amp;設定'!$I$6)),ROUNDDOWN(G43*'選項&amp;設定'!$J$7,0),IF(AND(D43&lt;&gt;'選項&amp;設定'!$K$7,$G$6='選項&amp;設定'!$C$7,G43&gt;20010),ROUNDDOWN(G43*10%,0),IF(AND(D43&lt;&gt;'選項&amp;設定'!$K$7,$G$6='選項&amp;設定'!$C$7,G43&lt;20011),0,IF(AND(D43&lt;&gt;'選項&amp;設定'!$K$7,$G$6='選項&amp;設定'!$C$8,G43&gt;20010),ROUNDDOWN(G43*10%,0),IF(AND(D43&lt;&gt;'選項&amp;設定'!$K$7,$G$6='選項&amp;設定'!$C$8,G43&lt;20011),0,IF(AND(D43&lt;&gt;'選項&amp;設定'!$K$7,$G$6='選項&amp;設定'!$C$9),0,ROUNDDOWN(G43*20%,0)))))))))</f>
        <v>#N/A</v>
      </c>
      <c r="J43" s="49" t="str">
        <f>IF(D43='選項&amp;設定'!$K$8,"聲明當年度居留達183天"," ")</f>
        <v xml:space="preserve"> </v>
      </c>
      <c r="K43" s="50"/>
      <c r="L43" s="33"/>
      <c r="M43" s="64" t="str">
        <f t="shared" si="1"/>
        <v/>
      </c>
    </row>
    <row r="44" spans="1:13" ht="34.5" customHeight="1" x14ac:dyDescent="0.25">
      <c r="A44" s="29">
        <v>33</v>
      </c>
      <c r="B44" s="36"/>
      <c r="C44" s="33"/>
      <c r="D44" s="24"/>
      <c r="E44" s="24"/>
      <c r="F44" s="30"/>
      <c r="G44" s="30"/>
      <c r="H44" s="34" t="e">
        <f>IF($G$6=50,F44*'選項&amp;設定'!$G$4,0)</f>
        <v>#N/A</v>
      </c>
      <c r="I44" s="34" t="e">
        <f>IF(AND(D44&lt;&gt;'選項&amp;設定'!$K$7,$G$6='選項&amp;設定'!$C$5),0,IF(AND(D44='選項&amp;設定'!$K$7,$G$6='選項&amp;設定'!$C$5,G44&lt;=('選項&amp;設定'!$I$6)),ROUNDDOWN(G44*'選項&amp;設定'!$J$6,0),IF(AND(D44='選項&amp;設定'!$K$7,$G$6='選項&amp;設定'!$C$5,G44&gt;('選項&amp;設定'!$I$6)),ROUNDDOWN(G44*'選項&amp;設定'!$J$7,0),IF(AND(D44&lt;&gt;'選項&amp;設定'!$K$7,$G$6='選項&amp;設定'!$C$7,G44&gt;20010),ROUNDDOWN(G44*10%,0),IF(AND(D44&lt;&gt;'選項&amp;設定'!$K$7,$G$6='選項&amp;設定'!$C$7,G44&lt;20011),0,IF(AND(D44&lt;&gt;'選項&amp;設定'!$K$7,$G$6='選項&amp;設定'!$C$8,G44&gt;20010),ROUNDDOWN(G44*10%,0),IF(AND(D44&lt;&gt;'選項&amp;設定'!$K$7,$G$6='選項&amp;設定'!$C$8,G44&lt;20011),0,IF(AND(D44&lt;&gt;'選項&amp;設定'!$K$7,$G$6='選項&amp;設定'!$C$9),0,ROUNDDOWN(G44*20%,0)))))))))</f>
        <v>#N/A</v>
      </c>
      <c r="J44" s="49" t="str">
        <f>IF(D44='選項&amp;設定'!$K$8,"聲明當年度居留達183天"," ")</f>
        <v xml:space="preserve"> </v>
      </c>
      <c r="K44" s="50"/>
      <c r="L44" s="33"/>
      <c r="M44" s="64" t="str">
        <f t="shared" si="1"/>
        <v/>
      </c>
    </row>
    <row r="45" spans="1:13" ht="34.5" customHeight="1" x14ac:dyDescent="0.25">
      <c r="A45" s="29">
        <v>34</v>
      </c>
      <c r="B45" s="36"/>
      <c r="C45" s="33"/>
      <c r="D45" s="24"/>
      <c r="E45" s="24"/>
      <c r="F45" s="30"/>
      <c r="G45" s="30"/>
      <c r="H45" s="34" t="e">
        <f>IF($G$6=50,F45*'選項&amp;設定'!$G$4,0)</f>
        <v>#N/A</v>
      </c>
      <c r="I45" s="34" t="e">
        <f>IF(AND(D45&lt;&gt;'選項&amp;設定'!$K$7,$G$6='選項&amp;設定'!$C$5),0,IF(AND(D45='選項&amp;設定'!$K$7,$G$6='選項&amp;設定'!$C$5,G45&lt;=('選項&amp;設定'!$I$6)),ROUNDDOWN(G45*'選項&amp;設定'!$J$6,0),IF(AND(D45='選項&amp;設定'!$K$7,$G$6='選項&amp;設定'!$C$5,G45&gt;('選項&amp;設定'!$I$6)),ROUNDDOWN(G45*'選項&amp;設定'!$J$7,0),IF(AND(D45&lt;&gt;'選項&amp;設定'!$K$7,$G$6='選項&amp;設定'!$C$7,G45&gt;20010),ROUNDDOWN(G45*10%,0),IF(AND(D45&lt;&gt;'選項&amp;設定'!$K$7,$G$6='選項&amp;設定'!$C$7,G45&lt;20011),0,IF(AND(D45&lt;&gt;'選項&amp;設定'!$K$7,$G$6='選項&amp;設定'!$C$8,G45&gt;20010),ROUNDDOWN(G45*10%,0),IF(AND(D45&lt;&gt;'選項&amp;設定'!$K$7,$G$6='選項&amp;設定'!$C$8,G45&lt;20011),0,IF(AND(D45&lt;&gt;'選項&amp;設定'!$K$7,$G$6='選項&amp;設定'!$C$9),0,ROUNDDOWN(G45*20%,0)))))))))</f>
        <v>#N/A</v>
      </c>
      <c r="J45" s="49" t="str">
        <f>IF(D45='選項&amp;設定'!$K$8,"聲明當年度居留達183天"," ")</f>
        <v xml:space="preserve"> </v>
      </c>
      <c r="K45" s="50"/>
      <c r="L45" s="33"/>
      <c r="M45" s="64" t="str">
        <f t="shared" si="1"/>
        <v/>
      </c>
    </row>
    <row r="46" spans="1:13" ht="34.5" customHeight="1" x14ac:dyDescent="0.25">
      <c r="A46" s="29">
        <v>35</v>
      </c>
      <c r="B46" s="36"/>
      <c r="C46" s="33"/>
      <c r="D46" s="24"/>
      <c r="E46" s="24"/>
      <c r="F46" s="30"/>
      <c r="G46" s="30"/>
      <c r="H46" s="34" t="e">
        <f>IF($G$6=50,F46*'選項&amp;設定'!$G$4,0)</f>
        <v>#N/A</v>
      </c>
      <c r="I46" s="34" t="e">
        <f>IF(AND(D46&lt;&gt;'選項&amp;設定'!$K$7,$G$6='選項&amp;設定'!$C$5),0,IF(AND(D46='選項&amp;設定'!$K$7,$G$6='選項&amp;設定'!$C$5,G46&lt;=('選項&amp;設定'!$I$6)),ROUNDDOWN(G46*'選項&amp;設定'!$J$6,0),IF(AND(D46='選項&amp;設定'!$K$7,$G$6='選項&amp;設定'!$C$5,G46&gt;('選項&amp;設定'!$I$6)),ROUNDDOWN(G46*'選項&amp;設定'!$J$7,0),IF(AND(D46&lt;&gt;'選項&amp;設定'!$K$7,$G$6='選項&amp;設定'!$C$7,G46&gt;20010),ROUNDDOWN(G46*10%,0),IF(AND(D46&lt;&gt;'選項&amp;設定'!$K$7,$G$6='選項&amp;設定'!$C$7,G46&lt;20011),0,IF(AND(D46&lt;&gt;'選項&amp;設定'!$K$7,$G$6='選項&amp;設定'!$C$8,G46&gt;20010),ROUNDDOWN(G46*10%,0),IF(AND(D46&lt;&gt;'選項&amp;設定'!$K$7,$G$6='選項&amp;設定'!$C$8,G46&lt;20011),0,IF(AND(D46&lt;&gt;'選項&amp;設定'!$K$7,$G$6='選項&amp;設定'!$C$9),0,ROUNDDOWN(G46*20%,0)))))))))</f>
        <v>#N/A</v>
      </c>
      <c r="J46" s="49" t="str">
        <f>IF(D46='選項&amp;設定'!$K$8,"聲明當年度居留達183天"," ")</f>
        <v xml:space="preserve"> </v>
      </c>
      <c r="K46" s="50"/>
      <c r="L46" s="33"/>
      <c r="M46" s="64" t="str">
        <f t="shared" si="1"/>
        <v/>
      </c>
    </row>
    <row r="47" spans="1:13" ht="34.5" customHeight="1" x14ac:dyDescent="0.25">
      <c r="A47" s="29">
        <v>36</v>
      </c>
      <c r="B47" s="36"/>
      <c r="C47" s="33"/>
      <c r="D47" s="24"/>
      <c r="E47" s="24"/>
      <c r="F47" s="30"/>
      <c r="G47" s="30"/>
      <c r="H47" s="34" t="e">
        <f>IF($G$6=50,F47*'選項&amp;設定'!$G$4,0)</f>
        <v>#N/A</v>
      </c>
      <c r="I47" s="34" t="e">
        <f>IF(AND(D47&lt;&gt;'選項&amp;設定'!$K$7,$G$6='選項&amp;設定'!$C$5),0,IF(AND(D47='選項&amp;設定'!$K$7,$G$6='選項&amp;設定'!$C$5,G47&lt;=('選項&amp;設定'!$I$6)),ROUNDDOWN(G47*'選項&amp;設定'!$J$6,0),IF(AND(D47='選項&amp;設定'!$K$7,$G$6='選項&amp;設定'!$C$5,G47&gt;('選項&amp;設定'!$I$6)),ROUNDDOWN(G47*'選項&amp;設定'!$J$7,0),IF(AND(D47&lt;&gt;'選項&amp;設定'!$K$7,$G$6='選項&amp;設定'!$C$7,G47&gt;20010),ROUNDDOWN(G47*10%,0),IF(AND(D47&lt;&gt;'選項&amp;設定'!$K$7,$G$6='選項&amp;設定'!$C$7,G47&lt;20011),0,IF(AND(D47&lt;&gt;'選項&amp;設定'!$K$7,$G$6='選項&amp;設定'!$C$8,G47&gt;20010),ROUNDDOWN(G47*10%,0),IF(AND(D47&lt;&gt;'選項&amp;設定'!$K$7,$G$6='選項&amp;設定'!$C$8,G47&lt;20011),0,IF(AND(D47&lt;&gt;'選項&amp;設定'!$K$7,$G$6='選項&amp;設定'!$C$9),0,ROUNDDOWN(G47*20%,0)))))))))</f>
        <v>#N/A</v>
      </c>
      <c r="J47" s="49" t="str">
        <f>IF(D47='選項&amp;設定'!$K$8,"聲明當年度居留達183天"," ")</f>
        <v xml:space="preserve"> </v>
      </c>
      <c r="K47" s="50"/>
      <c r="L47" s="33"/>
      <c r="M47" s="64" t="str">
        <f t="shared" si="1"/>
        <v/>
      </c>
    </row>
    <row r="48" spans="1:13" ht="34.5" customHeight="1" x14ac:dyDescent="0.25">
      <c r="A48" s="29">
        <v>37</v>
      </c>
      <c r="B48" s="36"/>
      <c r="C48" s="33"/>
      <c r="D48" s="24"/>
      <c r="E48" s="24"/>
      <c r="F48" s="30"/>
      <c r="G48" s="30"/>
      <c r="H48" s="34" t="e">
        <f>IF($G$6=50,F48*'選項&amp;設定'!$G$4,0)</f>
        <v>#N/A</v>
      </c>
      <c r="I48" s="34" t="e">
        <f>IF(AND(D48&lt;&gt;'選項&amp;設定'!$K$7,$G$6='選項&amp;設定'!$C$5),0,IF(AND(D48='選項&amp;設定'!$K$7,$G$6='選項&amp;設定'!$C$5,G48&lt;=('選項&amp;設定'!$I$6)),ROUNDDOWN(G48*'選項&amp;設定'!$J$6,0),IF(AND(D48='選項&amp;設定'!$K$7,$G$6='選項&amp;設定'!$C$5,G48&gt;('選項&amp;設定'!$I$6)),ROUNDDOWN(G48*'選項&amp;設定'!$J$7,0),IF(AND(D48&lt;&gt;'選項&amp;設定'!$K$7,$G$6='選項&amp;設定'!$C$7,G48&gt;20010),ROUNDDOWN(G48*10%,0),IF(AND(D48&lt;&gt;'選項&amp;設定'!$K$7,$G$6='選項&amp;設定'!$C$7,G48&lt;20011),0,IF(AND(D48&lt;&gt;'選項&amp;設定'!$K$7,$G$6='選項&amp;設定'!$C$8,G48&gt;20010),ROUNDDOWN(G48*10%,0),IF(AND(D48&lt;&gt;'選項&amp;設定'!$K$7,$G$6='選項&amp;設定'!$C$8,G48&lt;20011),0,IF(AND(D48&lt;&gt;'選項&amp;設定'!$K$7,$G$6='選項&amp;設定'!$C$9),0,ROUNDDOWN(G48*20%,0)))))))))</f>
        <v>#N/A</v>
      </c>
      <c r="J48" s="49" t="str">
        <f>IF(D48='選項&amp;設定'!$K$8,"聲明當年度居留達183天"," ")</f>
        <v xml:space="preserve"> </v>
      </c>
      <c r="K48" s="50"/>
      <c r="L48" s="33"/>
      <c r="M48" s="64" t="str">
        <f t="shared" si="1"/>
        <v/>
      </c>
    </row>
    <row r="49" spans="1:13" ht="34.5" customHeight="1" x14ac:dyDescent="0.25">
      <c r="A49" s="29">
        <v>38</v>
      </c>
      <c r="B49" s="36"/>
      <c r="C49" s="33"/>
      <c r="D49" s="24"/>
      <c r="E49" s="24"/>
      <c r="F49" s="30"/>
      <c r="G49" s="30"/>
      <c r="H49" s="34" t="e">
        <f>IF($G$6=50,F49*'選項&amp;設定'!$G$4,0)</f>
        <v>#N/A</v>
      </c>
      <c r="I49" s="34" t="e">
        <f>IF(AND(D49&lt;&gt;'選項&amp;設定'!$K$7,$G$6='選項&amp;設定'!$C$5),0,IF(AND(D49='選項&amp;設定'!$K$7,$G$6='選項&amp;設定'!$C$5,G49&lt;=('選項&amp;設定'!$I$6)),ROUNDDOWN(G49*'選項&amp;設定'!$J$6,0),IF(AND(D49='選項&amp;設定'!$K$7,$G$6='選項&amp;設定'!$C$5,G49&gt;('選項&amp;設定'!$I$6)),ROUNDDOWN(G49*'選項&amp;設定'!$J$7,0),IF(AND(D49&lt;&gt;'選項&amp;設定'!$K$7,$G$6='選項&amp;設定'!$C$7,G49&gt;20010),ROUNDDOWN(G49*10%,0),IF(AND(D49&lt;&gt;'選項&amp;設定'!$K$7,$G$6='選項&amp;設定'!$C$7,G49&lt;20011),0,IF(AND(D49&lt;&gt;'選項&amp;設定'!$K$7,$G$6='選項&amp;設定'!$C$8,G49&gt;20010),ROUNDDOWN(G49*10%,0),IF(AND(D49&lt;&gt;'選項&amp;設定'!$K$7,$G$6='選項&amp;設定'!$C$8,G49&lt;20011),0,IF(AND(D49&lt;&gt;'選項&amp;設定'!$K$7,$G$6='選項&amp;設定'!$C$9),0,ROUNDDOWN(G49*20%,0)))))))))</f>
        <v>#N/A</v>
      </c>
      <c r="J49" s="49" t="str">
        <f>IF(D49='選項&amp;設定'!$K$8,"聲明當年度居留達183天"," ")</f>
        <v xml:space="preserve"> </v>
      </c>
      <c r="K49" s="50"/>
      <c r="L49" s="33"/>
      <c r="M49" s="64" t="str">
        <f t="shared" si="1"/>
        <v/>
      </c>
    </row>
    <row r="50" spans="1:13" ht="34.5" customHeight="1" x14ac:dyDescent="0.25">
      <c r="A50" s="29">
        <v>39</v>
      </c>
      <c r="B50" s="36"/>
      <c r="C50" s="33"/>
      <c r="D50" s="24"/>
      <c r="E50" s="24"/>
      <c r="F50" s="30"/>
      <c r="G50" s="30"/>
      <c r="H50" s="34" t="e">
        <f>IF($G$6=50,F50*'選項&amp;設定'!$G$4,0)</f>
        <v>#N/A</v>
      </c>
      <c r="I50" s="34" t="e">
        <f>IF(AND(D50&lt;&gt;'選項&amp;設定'!$K$7,$G$6='選項&amp;設定'!$C$5),0,IF(AND(D50='選項&amp;設定'!$K$7,$G$6='選項&amp;設定'!$C$5,G50&lt;=('選項&amp;設定'!$I$6)),ROUNDDOWN(G50*'選項&amp;設定'!$J$6,0),IF(AND(D50='選項&amp;設定'!$K$7,$G$6='選項&amp;設定'!$C$5,G50&gt;('選項&amp;設定'!$I$6)),ROUNDDOWN(G50*'選項&amp;設定'!$J$7,0),IF(AND(D50&lt;&gt;'選項&amp;設定'!$K$7,$G$6='選項&amp;設定'!$C$7,G50&gt;20010),ROUNDDOWN(G50*10%,0),IF(AND(D50&lt;&gt;'選項&amp;設定'!$K$7,$G$6='選項&amp;設定'!$C$7,G50&lt;20011),0,IF(AND(D50&lt;&gt;'選項&amp;設定'!$K$7,$G$6='選項&amp;設定'!$C$8,G50&gt;20010),ROUNDDOWN(G50*10%,0),IF(AND(D50&lt;&gt;'選項&amp;設定'!$K$7,$G$6='選項&amp;設定'!$C$8,G50&lt;20011),0,IF(AND(D50&lt;&gt;'選項&amp;設定'!$K$7,$G$6='選項&amp;設定'!$C$9),0,ROUNDDOWN(G50*20%,0)))))))))</f>
        <v>#N/A</v>
      </c>
      <c r="J50" s="49" t="str">
        <f>IF(D50='選項&amp;設定'!$K$8,"聲明當年度居留達183天"," ")</f>
        <v xml:space="preserve"> </v>
      </c>
      <c r="K50" s="50"/>
      <c r="L50" s="33"/>
      <c r="M50" s="64" t="str">
        <f t="shared" si="1"/>
        <v/>
      </c>
    </row>
    <row r="51" spans="1:13" ht="34.5" customHeight="1" x14ac:dyDescent="0.25">
      <c r="A51" s="29">
        <v>40</v>
      </c>
      <c r="B51" s="36"/>
      <c r="C51" s="33"/>
      <c r="D51" s="24"/>
      <c r="E51" s="24"/>
      <c r="F51" s="30"/>
      <c r="G51" s="30"/>
      <c r="H51" s="34" t="e">
        <f>IF($G$6=50,F51*'選項&amp;設定'!$G$4,0)</f>
        <v>#N/A</v>
      </c>
      <c r="I51" s="34" t="e">
        <f>IF(AND(D51&lt;&gt;'選項&amp;設定'!$K$7,$G$6='選項&amp;設定'!$C$5),0,IF(AND(D51='選項&amp;設定'!$K$7,$G$6='選項&amp;設定'!$C$5,G51&lt;=('選項&amp;設定'!$I$6)),ROUNDDOWN(G51*'選項&amp;設定'!$J$6,0),IF(AND(D51='選項&amp;設定'!$K$7,$G$6='選項&amp;設定'!$C$5,G51&gt;('選項&amp;設定'!$I$6)),ROUNDDOWN(G51*'選項&amp;設定'!$J$7,0),IF(AND(D51&lt;&gt;'選項&amp;設定'!$K$7,$G$6='選項&amp;設定'!$C$7,G51&gt;20010),ROUNDDOWN(G51*10%,0),IF(AND(D51&lt;&gt;'選項&amp;設定'!$K$7,$G$6='選項&amp;設定'!$C$7,G51&lt;20011),0,IF(AND(D51&lt;&gt;'選項&amp;設定'!$K$7,$G$6='選項&amp;設定'!$C$8,G51&gt;20010),ROUNDDOWN(G51*10%,0),IF(AND(D51&lt;&gt;'選項&amp;設定'!$K$7,$G$6='選項&amp;設定'!$C$8,G51&lt;20011),0,IF(AND(D51&lt;&gt;'選項&amp;設定'!$K$7,$G$6='選項&amp;設定'!$C$9),0,ROUNDDOWN(G51*20%,0)))))))))</f>
        <v>#N/A</v>
      </c>
      <c r="J51" s="49" t="str">
        <f>IF(D51='選項&amp;設定'!$K$8,"聲明當年度居留達183天"," ")</f>
        <v xml:space="preserve"> </v>
      </c>
      <c r="K51" s="50"/>
      <c r="L51" s="33"/>
      <c r="M51" s="64" t="str">
        <f t="shared" si="1"/>
        <v/>
      </c>
    </row>
    <row r="52" spans="1:13" ht="34.5" customHeight="1" x14ac:dyDescent="0.25">
      <c r="A52" s="29">
        <v>41</v>
      </c>
      <c r="B52" s="36"/>
      <c r="C52" s="33"/>
      <c r="D52" s="24"/>
      <c r="E52" s="24"/>
      <c r="F52" s="30"/>
      <c r="G52" s="30"/>
      <c r="H52" s="34" t="e">
        <f>IF($G$6=50,F52*'選項&amp;設定'!$G$4,0)</f>
        <v>#N/A</v>
      </c>
      <c r="I52" s="34" t="e">
        <f>IF(AND(D52&lt;&gt;'選項&amp;設定'!$K$7,$G$6='選項&amp;設定'!$C$5),0,IF(AND(D52='選項&amp;設定'!$K$7,$G$6='選項&amp;設定'!$C$5,G52&lt;=('選項&amp;設定'!$I$6)),ROUNDDOWN(G52*'選項&amp;設定'!$J$6,0),IF(AND(D52='選項&amp;設定'!$K$7,$G$6='選項&amp;設定'!$C$5,G52&gt;('選項&amp;設定'!$I$6)),ROUNDDOWN(G52*'選項&amp;設定'!$J$7,0),IF(AND(D52&lt;&gt;'選項&amp;設定'!$K$7,$G$6='選項&amp;設定'!$C$7,G52&gt;20010),ROUNDDOWN(G52*10%,0),IF(AND(D52&lt;&gt;'選項&amp;設定'!$K$7,$G$6='選項&amp;設定'!$C$7,G52&lt;20011),0,IF(AND(D52&lt;&gt;'選項&amp;設定'!$K$7,$G$6='選項&amp;設定'!$C$8,G52&gt;20010),ROUNDDOWN(G52*10%,0),IF(AND(D52&lt;&gt;'選項&amp;設定'!$K$7,$G$6='選項&amp;設定'!$C$8,G52&lt;20011),0,IF(AND(D52&lt;&gt;'選項&amp;設定'!$K$7,$G$6='選項&amp;設定'!$C$9),0,ROUNDDOWN(G52*20%,0)))))))))</f>
        <v>#N/A</v>
      </c>
      <c r="J52" s="49" t="str">
        <f>IF(D52='選項&amp;設定'!$K$8,"聲明當年度居留達183天"," ")</f>
        <v xml:space="preserve"> </v>
      </c>
      <c r="K52" s="50"/>
      <c r="L52" s="33"/>
      <c r="M52" s="64" t="str">
        <f t="shared" si="1"/>
        <v/>
      </c>
    </row>
    <row r="53" spans="1:13" ht="34.5" customHeight="1" x14ac:dyDescent="0.25">
      <c r="A53" s="29">
        <v>42</v>
      </c>
      <c r="B53" s="36"/>
      <c r="C53" s="33"/>
      <c r="D53" s="24"/>
      <c r="E53" s="24"/>
      <c r="F53" s="30"/>
      <c r="G53" s="30"/>
      <c r="H53" s="34" t="e">
        <f>IF($G$6=50,F53*'選項&amp;設定'!$G$4,0)</f>
        <v>#N/A</v>
      </c>
      <c r="I53" s="34" t="e">
        <f>IF(AND(D53&lt;&gt;'選項&amp;設定'!$K$7,$G$6='選項&amp;設定'!$C$5),0,IF(AND(D53='選項&amp;設定'!$K$7,$G$6='選項&amp;設定'!$C$5,G53&lt;=('選項&amp;設定'!$I$6)),ROUNDDOWN(G53*'選項&amp;設定'!$J$6,0),IF(AND(D53='選項&amp;設定'!$K$7,$G$6='選項&amp;設定'!$C$5,G53&gt;('選項&amp;設定'!$I$6)),ROUNDDOWN(G53*'選項&amp;設定'!$J$7,0),IF(AND(D53&lt;&gt;'選項&amp;設定'!$K$7,$G$6='選項&amp;設定'!$C$7,G53&gt;20010),ROUNDDOWN(G53*10%,0),IF(AND(D53&lt;&gt;'選項&amp;設定'!$K$7,$G$6='選項&amp;設定'!$C$7,G53&lt;20011),0,IF(AND(D53&lt;&gt;'選項&amp;設定'!$K$7,$G$6='選項&amp;設定'!$C$8,G53&gt;20010),ROUNDDOWN(G53*10%,0),IF(AND(D53&lt;&gt;'選項&amp;設定'!$K$7,$G$6='選項&amp;設定'!$C$8,G53&lt;20011),0,IF(AND(D53&lt;&gt;'選項&amp;設定'!$K$7,$G$6='選項&amp;設定'!$C$9),0,ROUNDDOWN(G53*20%,0)))))))))</f>
        <v>#N/A</v>
      </c>
      <c r="J53" s="49" t="str">
        <f>IF(D53='選項&amp;設定'!$K$8,"聲明當年度居留達183天"," ")</f>
        <v xml:space="preserve"> </v>
      </c>
      <c r="K53" s="50"/>
      <c r="L53" s="33"/>
      <c r="M53" s="64" t="str">
        <f t="shared" si="1"/>
        <v/>
      </c>
    </row>
    <row r="54" spans="1:13" ht="34.5" customHeight="1" x14ac:dyDescent="0.25">
      <c r="A54" s="29">
        <v>43</v>
      </c>
      <c r="B54" s="36"/>
      <c r="C54" s="33"/>
      <c r="D54" s="24"/>
      <c r="E54" s="24"/>
      <c r="F54" s="30"/>
      <c r="G54" s="30"/>
      <c r="H54" s="34" t="e">
        <f>IF($G$6=50,F54*'選項&amp;設定'!$G$4,0)</f>
        <v>#N/A</v>
      </c>
      <c r="I54" s="34" t="e">
        <f>IF(AND(D54&lt;&gt;'選項&amp;設定'!$K$7,$G$6='選項&amp;設定'!$C$5),0,IF(AND(D54='選項&amp;設定'!$K$7,$G$6='選項&amp;設定'!$C$5,G54&lt;=('選項&amp;設定'!$I$6)),ROUNDDOWN(G54*'選項&amp;設定'!$J$6,0),IF(AND(D54='選項&amp;設定'!$K$7,$G$6='選項&amp;設定'!$C$5,G54&gt;('選項&amp;設定'!$I$6)),ROUNDDOWN(G54*'選項&amp;設定'!$J$7,0),IF(AND(D54&lt;&gt;'選項&amp;設定'!$K$7,$G$6='選項&amp;設定'!$C$7,G54&gt;20010),ROUNDDOWN(G54*10%,0),IF(AND(D54&lt;&gt;'選項&amp;設定'!$K$7,$G$6='選項&amp;設定'!$C$7,G54&lt;20011),0,IF(AND(D54&lt;&gt;'選項&amp;設定'!$K$7,$G$6='選項&amp;設定'!$C$8,G54&gt;20010),ROUNDDOWN(G54*10%,0),IF(AND(D54&lt;&gt;'選項&amp;設定'!$K$7,$G$6='選項&amp;設定'!$C$8,G54&lt;20011),0,IF(AND(D54&lt;&gt;'選項&amp;設定'!$K$7,$G$6='選項&amp;設定'!$C$9),0,ROUNDDOWN(G54*20%,0)))))))))</f>
        <v>#N/A</v>
      </c>
      <c r="J54" s="49" t="str">
        <f>IF(D54='選項&amp;設定'!$K$8,"聲明當年度居留達183天"," ")</f>
        <v xml:space="preserve"> </v>
      </c>
      <c r="K54" s="50"/>
      <c r="L54" s="33"/>
      <c r="M54" s="64" t="str">
        <f t="shared" si="1"/>
        <v/>
      </c>
    </row>
    <row r="55" spans="1:13" ht="34.5" customHeight="1" x14ac:dyDescent="0.25">
      <c r="A55" s="29">
        <v>44</v>
      </c>
      <c r="B55" s="36"/>
      <c r="C55" s="33"/>
      <c r="D55" s="24"/>
      <c r="E55" s="24"/>
      <c r="F55" s="30"/>
      <c r="G55" s="30"/>
      <c r="H55" s="34" t="e">
        <f>IF($G$6=50,F55*'選項&amp;設定'!$G$4,0)</f>
        <v>#N/A</v>
      </c>
      <c r="I55" s="34" t="e">
        <f>IF(AND(D55&lt;&gt;'選項&amp;設定'!$K$7,$G$6='選項&amp;設定'!$C$5),0,IF(AND(D55='選項&amp;設定'!$K$7,$G$6='選項&amp;設定'!$C$5,G55&lt;=('選項&amp;設定'!$I$6)),ROUNDDOWN(G55*'選項&amp;設定'!$J$6,0),IF(AND(D55='選項&amp;設定'!$K$7,$G$6='選項&amp;設定'!$C$5,G55&gt;('選項&amp;設定'!$I$6)),ROUNDDOWN(G55*'選項&amp;設定'!$J$7,0),IF(AND(D55&lt;&gt;'選項&amp;設定'!$K$7,$G$6='選項&amp;設定'!$C$7,G55&gt;20010),ROUNDDOWN(G55*10%,0),IF(AND(D55&lt;&gt;'選項&amp;設定'!$K$7,$G$6='選項&amp;設定'!$C$7,G55&lt;20011),0,IF(AND(D55&lt;&gt;'選項&amp;設定'!$K$7,$G$6='選項&amp;設定'!$C$8,G55&gt;20010),ROUNDDOWN(G55*10%,0),IF(AND(D55&lt;&gt;'選項&amp;設定'!$K$7,$G$6='選項&amp;設定'!$C$8,G55&lt;20011),0,IF(AND(D55&lt;&gt;'選項&amp;設定'!$K$7,$G$6='選項&amp;設定'!$C$9),0,ROUNDDOWN(G55*20%,0)))))))))</f>
        <v>#N/A</v>
      </c>
      <c r="J55" s="49" t="str">
        <f>IF(D55='選項&amp;設定'!$K$8,"聲明當年度居留達183天"," ")</f>
        <v xml:space="preserve"> </v>
      </c>
      <c r="K55" s="50"/>
      <c r="L55" s="33"/>
      <c r="M55" s="64" t="str">
        <f t="shared" si="1"/>
        <v/>
      </c>
    </row>
    <row r="56" spans="1:13" ht="34.5" customHeight="1" x14ac:dyDescent="0.25">
      <c r="A56" s="29">
        <v>45</v>
      </c>
      <c r="B56" s="36"/>
      <c r="C56" s="33"/>
      <c r="D56" s="24"/>
      <c r="E56" s="24"/>
      <c r="F56" s="30"/>
      <c r="G56" s="30"/>
      <c r="H56" s="34" t="e">
        <f>IF($G$6=50,F56*'選項&amp;設定'!$G$4,0)</f>
        <v>#N/A</v>
      </c>
      <c r="I56" s="34" t="e">
        <f>IF(AND(D56&lt;&gt;'選項&amp;設定'!$K$7,$G$6='選項&amp;設定'!$C$5),0,IF(AND(D56='選項&amp;設定'!$K$7,$G$6='選項&amp;設定'!$C$5,G56&lt;=('選項&amp;設定'!$I$6)),ROUNDDOWN(G56*'選項&amp;設定'!$J$6,0),IF(AND(D56='選項&amp;設定'!$K$7,$G$6='選項&amp;設定'!$C$5,G56&gt;('選項&amp;設定'!$I$6)),ROUNDDOWN(G56*'選項&amp;設定'!$J$7,0),IF(AND(D56&lt;&gt;'選項&amp;設定'!$K$7,$G$6='選項&amp;設定'!$C$7,G56&gt;20010),ROUNDDOWN(G56*10%,0),IF(AND(D56&lt;&gt;'選項&amp;設定'!$K$7,$G$6='選項&amp;設定'!$C$7,G56&lt;20011),0,IF(AND(D56&lt;&gt;'選項&amp;設定'!$K$7,$G$6='選項&amp;設定'!$C$8,G56&gt;20010),ROUNDDOWN(G56*10%,0),IF(AND(D56&lt;&gt;'選項&amp;設定'!$K$7,$G$6='選項&amp;設定'!$C$8,G56&lt;20011),0,IF(AND(D56&lt;&gt;'選項&amp;設定'!$K$7,$G$6='選項&amp;設定'!$C$9),0,ROUNDDOWN(G56*20%,0)))))))))</f>
        <v>#N/A</v>
      </c>
      <c r="J56" s="49" t="str">
        <f>IF(D56='選項&amp;設定'!$K$8,"聲明當年度居留達183天"," ")</f>
        <v xml:space="preserve"> </v>
      </c>
      <c r="K56" s="50"/>
      <c r="L56" s="33"/>
      <c r="M56" s="64" t="str">
        <f t="shared" si="1"/>
        <v/>
      </c>
    </row>
    <row r="57" spans="1:13" ht="34.5" customHeight="1" x14ac:dyDescent="0.25">
      <c r="A57" s="29">
        <v>46</v>
      </c>
      <c r="B57" s="36"/>
      <c r="C57" s="33"/>
      <c r="D57" s="24"/>
      <c r="E57" s="24"/>
      <c r="F57" s="30"/>
      <c r="G57" s="30"/>
      <c r="H57" s="34" t="e">
        <f>IF($G$6=50,F57*'選項&amp;設定'!$G$4,0)</f>
        <v>#N/A</v>
      </c>
      <c r="I57" s="34" t="e">
        <f>IF(AND(D57&lt;&gt;'選項&amp;設定'!$K$7,$G$6='選項&amp;設定'!$C$5),0,IF(AND(D57='選項&amp;設定'!$K$7,$G$6='選項&amp;設定'!$C$5,G57&lt;=('選項&amp;設定'!$I$6)),ROUNDDOWN(G57*'選項&amp;設定'!$J$6,0),IF(AND(D57='選項&amp;設定'!$K$7,$G$6='選項&amp;設定'!$C$5,G57&gt;('選項&amp;設定'!$I$6)),ROUNDDOWN(G57*'選項&amp;設定'!$J$7,0),IF(AND(D57&lt;&gt;'選項&amp;設定'!$K$7,$G$6='選項&amp;設定'!$C$7,G57&gt;20010),ROUNDDOWN(G57*10%,0),IF(AND(D57&lt;&gt;'選項&amp;設定'!$K$7,$G$6='選項&amp;設定'!$C$7,G57&lt;20011),0,IF(AND(D57&lt;&gt;'選項&amp;設定'!$K$7,$G$6='選項&amp;設定'!$C$8,G57&gt;20010),ROUNDDOWN(G57*10%,0),IF(AND(D57&lt;&gt;'選項&amp;設定'!$K$7,$G$6='選項&amp;設定'!$C$8,G57&lt;20011),0,IF(AND(D57&lt;&gt;'選項&amp;設定'!$K$7,$G$6='選項&amp;設定'!$C$9),0,ROUNDDOWN(G57*20%,0)))))))))</f>
        <v>#N/A</v>
      </c>
      <c r="J57" s="49" t="str">
        <f>IF(D57='選項&amp;設定'!$K$8,"聲明當年度居留達183天"," ")</f>
        <v xml:space="preserve"> </v>
      </c>
      <c r="K57" s="50"/>
      <c r="L57" s="33"/>
      <c r="M57" s="64" t="str">
        <f t="shared" si="1"/>
        <v/>
      </c>
    </row>
    <row r="58" spans="1:13" ht="34.5" customHeight="1" x14ac:dyDescent="0.25">
      <c r="A58" s="29">
        <v>47</v>
      </c>
      <c r="B58" s="36"/>
      <c r="C58" s="33"/>
      <c r="D58" s="24"/>
      <c r="E58" s="24"/>
      <c r="F58" s="30"/>
      <c r="G58" s="30"/>
      <c r="H58" s="34" t="e">
        <f>IF($G$6=50,F58*'選項&amp;設定'!$G$4,0)</f>
        <v>#N/A</v>
      </c>
      <c r="I58" s="34" t="e">
        <f>IF(AND(D58&lt;&gt;'選項&amp;設定'!$K$7,$G$6='選項&amp;設定'!$C$5),0,IF(AND(D58='選項&amp;設定'!$K$7,$G$6='選項&amp;設定'!$C$5,G58&lt;=('選項&amp;設定'!$I$6)),ROUNDDOWN(G58*'選項&amp;設定'!$J$6,0),IF(AND(D58='選項&amp;設定'!$K$7,$G$6='選項&amp;設定'!$C$5,G58&gt;('選項&amp;設定'!$I$6)),ROUNDDOWN(G58*'選項&amp;設定'!$J$7,0),IF(AND(D58&lt;&gt;'選項&amp;設定'!$K$7,$G$6='選項&amp;設定'!$C$7,G58&gt;20010),ROUNDDOWN(G58*10%,0),IF(AND(D58&lt;&gt;'選項&amp;設定'!$K$7,$G$6='選項&amp;設定'!$C$7,G58&lt;20011),0,IF(AND(D58&lt;&gt;'選項&amp;設定'!$K$7,$G$6='選項&amp;設定'!$C$8,G58&gt;20010),ROUNDDOWN(G58*10%,0),IF(AND(D58&lt;&gt;'選項&amp;設定'!$K$7,$G$6='選項&amp;設定'!$C$8,G58&lt;20011),0,IF(AND(D58&lt;&gt;'選項&amp;設定'!$K$7,$G$6='選項&amp;設定'!$C$9),0,ROUNDDOWN(G58*20%,0)))))))))</f>
        <v>#N/A</v>
      </c>
      <c r="J58" s="49" t="str">
        <f>IF(D58='選項&amp;設定'!$K$8,"聲明當年度居留達183天"," ")</f>
        <v xml:space="preserve"> </v>
      </c>
      <c r="K58" s="50"/>
      <c r="L58" s="33"/>
      <c r="M58" s="64" t="str">
        <f t="shared" si="1"/>
        <v/>
      </c>
    </row>
    <row r="59" spans="1:13" ht="34.5" customHeight="1" x14ac:dyDescent="0.25">
      <c r="A59" s="29">
        <v>48</v>
      </c>
      <c r="B59" s="36"/>
      <c r="C59" s="33"/>
      <c r="D59" s="24"/>
      <c r="E59" s="24"/>
      <c r="F59" s="30"/>
      <c r="G59" s="30"/>
      <c r="H59" s="34" t="e">
        <f>IF($G$6=50,F59*'選項&amp;設定'!$G$4,0)</f>
        <v>#N/A</v>
      </c>
      <c r="I59" s="34" t="e">
        <f>IF(AND(D59&lt;&gt;'選項&amp;設定'!$K$7,$G$6='選項&amp;設定'!$C$5),0,IF(AND(D59='選項&amp;設定'!$K$7,$G$6='選項&amp;設定'!$C$5,G59&lt;=('選項&amp;設定'!$I$6)),ROUNDDOWN(G59*'選項&amp;設定'!$J$6,0),IF(AND(D59='選項&amp;設定'!$K$7,$G$6='選項&amp;設定'!$C$5,G59&gt;('選項&amp;設定'!$I$6)),ROUNDDOWN(G59*'選項&amp;設定'!$J$7,0),IF(AND(D59&lt;&gt;'選項&amp;設定'!$K$7,$G$6='選項&amp;設定'!$C$7,G59&gt;20010),ROUNDDOWN(G59*10%,0),IF(AND(D59&lt;&gt;'選項&amp;設定'!$K$7,$G$6='選項&amp;設定'!$C$7,G59&lt;20011),0,IF(AND(D59&lt;&gt;'選項&amp;設定'!$K$7,$G$6='選項&amp;設定'!$C$8,G59&gt;20010),ROUNDDOWN(G59*10%,0),IF(AND(D59&lt;&gt;'選項&amp;設定'!$K$7,$G$6='選項&amp;設定'!$C$8,G59&lt;20011),0,IF(AND(D59&lt;&gt;'選項&amp;設定'!$K$7,$G$6='選項&amp;設定'!$C$9),0,ROUNDDOWN(G59*20%,0)))))))))</f>
        <v>#N/A</v>
      </c>
      <c r="J59" s="49" t="str">
        <f>IF(D59='選項&amp;設定'!$K$8,"聲明當年度居留達183天"," ")</f>
        <v xml:space="preserve"> </v>
      </c>
      <c r="K59" s="50"/>
      <c r="L59" s="33"/>
      <c r="M59" s="64" t="str">
        <f t="shared" si="1"/>
        <v/>
      </c>
    </row>
    <row r="60" spans="1:13" ht="34.5" customHeight="1" x14ac:dyDescent="0.25">
      <c r="A60" s="29">
        <v>49</v>
      </c>
      <c r="B60" s="36"/>
      <c r="C60" s="33"/>
      <c r="D60" s="24"/>
      <c r="E60" s="24"/>
      <c r="F60" s="30"/>
      <c r="G60" s="30"/>
      <c r="H60" s="34" t="e">
        <f>IF($G$6=50,F60*'選項&amp;設定'!$G$4,0)</f>
        <v>#N/A</v>
      </c>
      <c r="I60" s="34" t="e">
        <f>IF(AND(D60&lt;&gt;'選項&amp;設定'!$K$7,$G$6='選項&amp;設定'!$C$5),0,IF(AND(D60='選項&amp;設定'!$K$7,$G$6='選項&amp;設定'!$C$5,G60&lt;=('選項&amp;設定'!$I$6)),ROUNDDOWN(G60*'選項&amp;設定'!$J$6,0),IF(AND(D60='選項&amp;設定'!$K$7,$G$6='選項&amp;設定'!$C$5,G60&gt;('選項&amp;設定'!$I$6)),ROUNDDOWN(G60*'選項&amp;設定'!$J$7,0),IF(AND(D60&lt;&gt;'選項&amp;設定'!$K$7,$G$6='選項&amp;設定'!$C$7,G60&gt;20010),ROUNDDOWN(G60*10%,0),IF(AND(D60&lt;&gt;'選項&amp;設定'!$K$7,$G$6='選項&amp;設定'!$C$7,G60&lt;20011),0,IF(AND(D60&lt;&gt;'選項&amp;設定'!$K$7,$G$6='選項&amp;設定'!$C$8,G60&gt;20010),ROUNDDOWN(G60*10%,0),IF(AND(D60&lt;&gt;'選項&amp;設定'!$K$7,$G$6='選項&amp;設定'!$C$8,G60&lt;20011),0,IF(AND(D60&lt;&gt;'選項&amp;設定'!$K$7,$G$6='選項&amp;設定'!$C$9),0,ROUNDDOWN(G60*20%,0)))))))))</f>
        <v>#N/A</v>
      </c>
      <c r="J60" s="49" t="str">
        <f>IF(D60='選項&amp;設定'!$K$8,"聲明當年度居留達183天"," ")</f>
        <v xml:space="preserve"> </v>
      </c>
      <c r="K60" s="50"/>
      <c r="L60" s="33"/>
      <c r="M60" s="64" t="str">
        <f t="shared" si="1"/>
        <v/>
      </c>
    </row>
    <row r="61" spans="1:13" ht="34.5" customHeight="1" x14ac:dyDescent="0.25">
      <c r="A61" s="29">
        <v>50</v>
      </c>
      <c r="B61" s="36"/>
      <c r="C61" s="33"/>
      <c r="D61" s="24"/>
      <c r="E61" s="24"/>
      <c r="F61" s="30"/>
      <c r="G61" s="30"/>
      <c r="H61" s="34" t="e">
        <f>IF($G$6=50,F61*'選項&amp;設定'!$G$4,0)</f>
        <v>#N/A</v>
      </c>
      <c r="I61" s="34" t="e">
        <f>IF(AND(D61&lt;&gt;'選項&amp;設定'!$K$7,$G$6='選項&amp;設定'!$C$5),0,IF(AND(D61='選項&amp;設定'!$K$7,$G$6='選項&amp;設定'!$C$5,G61&lt;=('選項&amp;設定'!$I$6)),ROUNDDOWN(G61*'選項&amp;設定'!$J$6,0),IF(AND(D61='選項&amp;設定'!$K$7,$G$6='選項&amp;設定'!$C$5,G61&gt;('選項&amp;設定'!$I$6)),ROUNDDOWN(G61*'選項&amp;設定'!$J$7,0),IF(AND(D61&lt;&gt;'選項&amp;設定'!$K$7,$G$6='選項&amp;設定'!$C$7,G61&gt;20010),ROUNDDOWN(G61*10%,0),IF(AND(D61&lt;&gt;'選項&amp;設定'!$K$7,$G$6='選項&amp;設定'!$C$7,G61&lt;20011),0,IF(AND(D61&lt;&gt;'選項&amp;設定'!$K$7,$G$6='選項&amp;設定'!$C$8,G61&gt;20010),ROUNDDOWN(G61*10%,0),IF(AND(D61&lt;&gt;'選項&amp;設定'!$K$7,$G$6='選項&amp;設定'!$C$8,G61&lt;20011),0,IF(AND(D61&lt;&gt;'選項&amp;設定'!$K$7,$G$6='選項&amp;設定'!$C$9),0,ROUNDDOWN(G61*20%,0)))))))))</f>
        <v>#N/A</v>
      </c>
      <c r="J61" s="49" t="str">
        <f>IF(D61='選項&amp;設定'!$K$8,"聲明當年度居留達183天"," ")</f>
        <v xml:space="preserve"> </v>
      </c>
      <c r="K61" s="50"/>
      <c r="L61" s="33"/>
      <c r="M61" s="64" t="str">
        <f t="shared" si="1"/>
        <v/>
      </c>
    </row>
    <row r="62" spans="1:13" ht="33" customHeight="1" x14ac:dyDescent="0.25">
      <c r="A62" s="165" t="s">
        <v>39</v>
      </c>
      <c r="B62" s="165"/>
      <c r="C62" s="165"/>
      <c r="D62" s="165"/>
      <c r="E62" s="165"/>
      <c r="F62" s="32">
        <f>SUM(F12:F61)</f>
        <v>0</v>
      </c>
      <c r="G62" s="32">
        <f t="shared" ref="G62:I62" si="2">SUM(G12:G61)</f>
        <v>0</v>
      </c>
      <c r="H62" s="32" t="e">
        <f t="shared" si="2"/>
        <v>#N/A</v>
      </c>
      <c r="I62" s="32" t="e">
        <f t="shared" si="2"/>
        <v>#N/A</v>
      </c>
      <c r="J62" s="166"/>
      <c r="K62" s="167"/>
      <c r="L62" s="51"/>
    </row>
    <row r="63" spans="1:13" s="37" customFormat="1" ht="24" customHeight="1" x14ac:dyDescent="0.25">
      <c r="A63" s="168"/>
      <c r="B63" s="168"/>
      <c r="C63" s="81"/>
      <c r="E63" s="76"/>
      <c r="F63" s="187"/>
      <c r="G63" s="187"/>
      <c r="H63" s="38"/>
      <c r="I63" s="38"/>
      <c r="J63" s="38"/>
      <c r="K63" s="38"/>
      <c r="L63" s="60" t="s">
        <v>71</v>
      </c>
    </row>
    <row r="64" spans="1:13" s="37" customFormat="1" ht="19.8" customHeight="1" x14ac:dyDescent="0.25">
      <c r="A64" s="170" t="s">
        <v>52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</row>
    <row r="65" spans="1:12" ht="20.25" customHeight="1" x14ac:dyDescent="0.25">
      <c r="A65" s="149" t="s">
        <v>17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</row>
    <row r="66" spans="1:12" s="28" customFormat="1" ht="16.2" customHeight="1" x14ac:dyDescent="0.25">
      <c r="A66" s="145" t="s">
        <v>34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</row>
    <row r="67" spans="1:12" s="28" customFormat="1" ht="16.2" customHeight="1" x14ac:dyDescent="0.25">
      <c r="A67" s="144" t="s">
        <v>41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</row>
    <row r="68" spans="1:12" s="28" customFormat="1" ht="16.2" customHeight="1" x14ac:dyDescent="0.25">
      <c r="A68" s="144" t="s">
        <v>36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</row>
    <row r="69" spans="1:12" s="28" customFormat="1" ht="16.2" customHeight="1" x14ac:dyDescent="0.25">
      <c r="A69" s="144" t="str">
        <f>"4.外僑非居住者，所得類別50應按每月薪資給付額≦NT$"&amp;'選項&amp;設定'!I6&amp;"扣取6%稅額，每月薪資給付額≧NT$"&amp;'選項&amp;設定'!I6+1&amp;"扣取18%稅額並檢附居留證或護照影本。"</f>
        <v>4.外僑非居住者，所得類別50應按每月薪資給付額≦NT$44250扣取6%稅額，每月薪資給付額≧NT$44251扣取18%稅額並檢附居留證或護照影本。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</row>
    <row r="70" spans="1:12" s="28" customFormat="1" ht="14.25" customHeight="1" x14ac:dyDescent="0.25">
      <c r="A70" s="145" t="s">
        <v>38</v>
      </c>
      <c r="B70" s="145"/>
      <c r="C70" s="145"/>
      <c r="D70" s="145"/>
      <c r="E70" s="145"/>
      <c r="F70" s="151" t="s">
        <v>37</v>
      </c>
      <c r="G70" s="151"/>
      <c r="H70" s="152" t="s">
        <v>33</v>
      </c>
      <c r="I70" s="152"/>
      <c r="J70" s="152"/>
      <c r="K70" s="152"/>
      <c r="L70" s="152"/>
    </row>
  </sheetData>
  <sheetProtection sheet="1" objects="1" scenarios="1" selectLockedCells="1" selectUnlockedCells="1"/>
  <mergeCells count="35">
    <mergeCell ref="A68:L68"/>
    <mergeCell ref="A69:L69"/>
    <mergeCell ref="A70:E70"/>
    <mergeCell ref="F70:G70"/>
    <mergeCell ref="H70:L70"/>
    <mergeCell ref="A67:L67"/>
    <mergeCell ref="H9:H10"/>
    <mergeCell ref="I9:I11"/>
    <mergeCell ref="J9:K11"/>
    <mergeCell ref="L9:L11"/>
    <mergeCell ref="A62:E62"/>
    <mergeCell ref="J62:K62"/>
    <mergeCell ref="A63:B63"/>
    <mergeCell ref="F63:G63"/>
    <mergeCell ref="A64:L64"/>
    <mergeCell ref="A65:L65"/>
    <mergeCell ref="A66:L66"/>
    <mergeCell ref="A6:B6"/>
    <mergeCell ref="C6:D6"/>
    <mergeCell ref="E6:F6"/>
    <mergeCell ref="I6:J6"/>
    <mergeCell ref="A9:A11"/>
    <mergeCell ref="B9:B11"/>
    <mergeCell ref="C9:C10"/>
    <mergeCell ref="D9:D11"/>
    <mergeCell ref="E9:E11"/>
    <mergeCell ref="F9:G10"/>
    <mergeCell ref="A1:D1"/>
    <mergeCell ref="A2:L2"/>
    <mergeCell ref="A3:L3"/>
    <mergeCell ref="A4:B4"/>
    <mergeCell ref="A5:B5"/>
    <mergeCell ref="C5:E5"/>
    <mergeCell ref="G5:H5"/>
    <mergeCell ref="G4:H4"/>
  </mergeCells>
  <phoneticPr fontId="8" type="noConversion"/>
  <conditionalFormatting sqref="C12:C21">
    <cfRule type="expression" dxfId="6" priority="7">
      <formula>LEN(C12)&lt;&gt;10</formula>
    </cfRule>
  </conditionalFormatting>
  <conditionalFormatting sqref="C12">
    <cfRule type="containsBlanks" dxfId="5" priority="6">
      <formula>LEN(TRIM(C12))=0</formula>
    </cfRule>
  </conditionalFormatting>
  <conditionalFormatting sqref="C13:C21">
    <cfRule type="containsBlanks" dxfId="4" priority="5">
      <formula>LEN(TRIM(C13))=0</formula>
    </cfRule>
  </conditionalFormatting>
  <conditionalFormatting sqref="C12">
    <cfRule type="containsBlanks" dxfId="3" priority="4">
      <formula>LEN(TRIM(C12))=0</formula>
    </cfRule>
  </conditionalFormatting>
  <conditionalFormatting sqref="C12">
    <cfRule type="containsBlanks" dxfId="2" priority="3">
      <formula>LEN(TRIM(C12))=0</formula>
    </cfRule>
  </conditionalFormatting>
  <conditionalFormatting sqref="C22:C61">
    <cfRule type="expression" dxfId="1" priority="2">
      <formula>LEN(C22)&lt;&gt;10</formula>
    </cfRule>
  </conditionalFormatting>
  <conditionalFormatting sqref="C22:C61">
    <cfRule type="containsBlanks" dxfId="0" priority="1">
      <formula>LEN(TRIM(C22))=0</formula>
    </cfRule>
  </conditionalFormatting>
  <hyperlinks>
    <hyperlink ref="F70" r:id="rId1" xr:uid="{00000000-0004-0000-0900-000000000000}"/>
  </hyperlinks>
  <printOptions horizontalCentered="1"/>
  <pageMargins left="0.70866141732283472" right="0.70866141732283472" top="0.74803149606299213" bottom="0.74803149606299213" header="0.31496062992125984" footer="0.51181102362204722"/>
  <pageSetup paperSize="9" scale="69" fitToHeight="0" orientation="landscape" r:id="rId2"/>
  <headerFooter>
    <oddFooter>&amp;L&amp;"標楷體,標準"&amp;14承辦單位:&amp;C&amp;"標楷體,標準"&amp;14承辦人核章/分機:&amp;R&amp;P/&amp;N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'選項&amp;設定'!$E$5:$E$9</xm:f>
          </x14:formula1>
          <xm:sqref>C6</xm:sqref>
        </x14:dataValidation>
        <x14:dataValidation type="list" allowBlank="1" showInputMessage="1" showErrorMessage="1" xr:uid="{00000000-0002-0000-0900-000001000000}">
          <x14:formula1>
            <xm:f>'選項&amp;設定'!$K$5:$K$8</xm:f>
          </x14:formula1>
          <xm:sqref>D12:D61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M28"/>
  <sheetViews>
    <sheetView workbookViewId="0">
      <selection activeCell="D3" sqref="D3"/>
    </sheetView>
  </sheetViews>
  <sheetFormatPr defaultColWidth="8.77734375" defaultRowHeight="13.8" x14ac:dyDescent="0.25"/>
  <cols>
    <col min="1" max="1" width="0.88671875" style="1" customWidth="1"/>
    <col min="2" max="2" width="51.33203125" style="1" hidden="1" customWidth="1"/>
    <col min="3" max="3" width="13.88671875" style="1" bestFit="1" customWidth="1"/>
    <col min="4" max="4" width="17.77734375" style="1" bestFit="1" customWidth="1"/>
    <col min="5" max="5" width="49" style="1" bestFit="1" customWidth="1"/>
    <col min="6" max="6" width="21" style="1" customWidth="1"/>
    <col min="7" max="7" width="8.77734375" style="1"/>
    <col min="8" max="8" width="3.77734375" style="1" bestFit="1" customWidth="1"/>
    <col min="9" max="10" width="8.77734375" style="1"/>
    <col min="11" max="11" width="28.109375" style="1" bestFit="1" customWidth="1"/>
    <col min="12" max="12" width="8.77734375" style="1"/>
    <col min="13" max="13" width="12.77734375" style="1" bestFit="1" customWidth="1"/>
    <col min="14" max="16384" width="8.77734375" style="1"/>
  </cols>
  <sheetData>
    <row r="1" spans="2:13" ht="14.4" thickBot="1" x14ac:dyDescent="0.3">
      <c r="C1" s="43" t="s">
        <v>46</v>
      </c>
      <c r="D1" s="47">
        <v>115</v>
      </c>
    </row>
    <row r="2" spans="2:13" ht="14.4" thickBot="1" x14ac:dyDescent="0.3">
      <c r="C2" s="44" t="s">
        <v>47</v>
      </c>
      <c r="D2" s="48">
        <v>2.1100000000000001E-2</v>
      </c>
    </row>
    <row r="3" spans="2:13" ht="14.4" thickBot="1" x14ac:dyDescent="0.3">
      <c r="C3" s="43" t="s">
        <v>48</v>
      </c>
      <c r="D3" s="46">
        <v>29500</v>
      </c>
    </row>
    <row r="4" spans="2:13" ht="14.4" thickBot="1" x14ac:dyDescent="0.3">
      <c r="B4" s="1" t="s">
        <v>2</v>
      </c>
      <c r="C4" s="45" t="s">
        <v>0</v>
      </c>
      <c r="D4" s="42" t="s">
        <v>1</v>
      </c>
      <c r="E4" s="39" t="s">
        <v>2</v>
      </c>
      <c r="F4" s="40" t="s">
        <v>8</v>
      </c>
      <c r="G4" s="41">
        <f>D2</f>
        <v>2.1100000000000001E-2</v>
      </c>
      <c r="H4" s="197" t="s">
        <v>21</v>
      </c>
      <c r="I4" s="198"/>
      <c r="J4" s="199"/>
      <c r="K4" s="25" t="s">
        <v>14</v>
      </c>
      <c r="L4" s="16" t="s">
        <v>24</v>
      </c>
      <c r="M4" s="26" t="s">
        <v>28</v>
      </c>
    </row>
    <row r="5" spans="2:13" ht="14.4" thickBot="1" x14ac:dyDescent="0.3">
      <c r="B5" s="1" t="str">
        <f>E5</f>
        <v>員工獎品/禮券</v>
      </c>
      <c r="C5" s="58">
        <v>50</v>
      </c>
      <c r="D5" s="59" t="s">
        <v>3</v>
      </c>
      <c r="E5" s="6" t="s">
        <v>68</v>
      </c>
      <c r="F5" s="193" t="str">
        <f>"應扣取機關補充保費"&amp;$G$4*100&amp;"%"</f>
        <v>應扣取機關補充保費2.11%</v>
      </c>
      <c r="G5" s="194"/>
      <c r="H5" s="200" t="str">
        <f>D1&amp;"年度預扣"</f>
        <v>115年度預扣</v>
      </c>
      <c r="I5" s="201"/>
      <c r="J5" s="202"/>
      <c r="K5" s="14" t="s">
        <v>58</v>
      </c>
      <c r="L5" s="17" t="s">
        <v>27</v>
      </c>
      <c r="M5" s="18">
        <v>0.1</v>
      </c>
    </row>
    <row r="6" spans="2:13" ht="14.4" customHeight="1" thickBot="1" x14ac:dyDescent="0.3">
      <c r="B6" s="1" t="str">
        <f>E6</f>
        <v>訪談、問卷、施測(特定時間/地點)</v>
      </c>
      <c r="C6" s="58">
        <v>50</v>
      </c>
      <c r="D6" s="59" t="s">
        <v>3</v>
      </c>
      <c r="E6" s="6" t="s">
        <v>70</v>
      </c>
      <c r="F6" s="193" t="str">
        <f>"應扣取機關補充保費"&amp;$G$4*100&amp;"%"</f>
        <v>應扣取機關補充保費2.11%</v>
      </c>
      <c r="G6" s="194"/>
      <c r="H6" s="10" t="s">
        <v>22</v>
      </c>
      <c r="I6" s="203">
        <f>D3*1.5</f>
        <v>44250</v>
      </c>
      <c r="J6" s="11">
        <v>0.06</v>
      </c>
      <c r="K6" s="14" t="s">
        <v>53</v>
      </c>
      <c r="L6" s="22">
        <v>91</v>
      </c>
      <c r="M6" s="23">
        <v>0.1</v>
      </c>
    </row>
    <row r="7" spans="2:13" ht="14.4" customHeight="1" thickBot="1" x14ac:dyDescent="0.3">
      <c r="B7" s="1" t="str">
        <f t="shared" ref="B7:B9" si="0">E7</f>
        <v>稿費/競賽作品版權歸公</v>
      </c>
      <c r="C7" s="7" t="s">
        <v>11</v>
      </c>
      <c r="D7" s="6" t="s">
        <v>5</v>
      </c>
      <c r="E7" s="6" t="s">
        <v>4</v>
      </c>
      <c r="F7" s="205" t="s">
        <v>13</v>
      </c>
      <c r="G7" s="206"/>
      <c r="H7" s="12" t="s">
        <v>23</v>
      </c>
      <c r="I7" s="204"/>
      <c r="J7" s="13">
        <v>0.18</v>
      </c>
      <c r="K7" s="14" t="s">
        <v>101</v>
      </c>
      <c r="L7" s="16" t="s">
        <v>25</v>
      </c>
      <c r="M7" s="27"/>
    </row>
    <row r="8" spans="2:13" ht="14.4" thickBot="1" x14ac:dyDescent="0.3">
      <c r="B8" s="1" t="str">
        <f t="shared" si="0"/>
        <v>各項比賽、摸彩活動獎金/禮券</v>
      </c>
      <c r="C8" s="7">
        <v>91</v>
      </c>
      <c r="D8" s="6" t="s">
        <v>6</v>
      </c>
      <c r="E8" s="6" t="s">
        <v>12</v>
      </c>
      <c r="F8" s="205" t="s">
        <v>13</v>
      </c>
      <c r="G8" s="206"/>
      <c r="K8" s="15" t="s">
        <v>56</v>
      </c>
      <c r="L8" s="17" t="s">
        <v>27</v>
      </c>
      <c r="M8" s="19">
        <v>0.2</v>
      </c>
    </row>
    <row r="9" spans="2:13" ht="14.4" thickBot="1" x14ac:dyDescent="0.3">
      <c r="B9" s="1" t="str">
        <f t="shared" si="0"/>
        <v>其他所得獎品/禮券</v>
      </c>
      <c r="C9" s="8">
        <v>92</v>
      </c>
      <c r="D9" s="9" t="s">
        <v>7</v>
      </c>
      <c r="E9" s="9" t="s">
        <v>98</v>
      </c>
      <c r="F9" s="195" t="s">
        <v>13</v>
      </c>
      <c r="G9" s="196"/>
      <c r="L9" s="17">
        <v>91</v>
      </c>
      <c r="M9" s="19">
        <v>0.2</v>
      </c>
    </row>
    <row r="10" spans="2:13" x14ac:dyDescent="0.25">
      <c r="L10" s="17">
        <v>92</v>
      </c>
      <c r="M10" s="19">
        <v>0.2</v>
      </c>
    </row>
    <row r="11" spans="2:13" ht="14.4" thickBot="1" x14ac:dyDescent="0.3">
      <c r="L11" s="20">
        <v>50</v>
      </c>
      <c r="M11" s="21" t="s">
        <v>31</v>
      </c>
    </row>
    <row r="12" spans="2:13" ht="13.95" customHeight="1" x14ac:dyDescent="0.25"/>
    <row r="25" spans="5:5" x14ac:dyDescent="0.25">
      <c r="E25" s="2"/>
    </row>
    <row r="26" spans="5:5" x14ac:dyDescent="0.25">
      <c r="E26" s="2"/>
    </row>
    <row r="27" spans="5:5" x14ac:dyDescent="0.25">
      <c r="E27" s="2"/>
    </row>
    <row r="28" spans="5:5" x14ac:dyDescent="0.25">
      <c r="E28" s="2"/>
    </row>
  </sheetData>
  <sheetProtection selectLockedCells="1" selectUnlockedCells="1"/>
  <mergeCells count="8">
    <mergeCell ref="F6:G6"/>
    <mergeCell ref="F9:G9"/>
    <mergeCell ref="H4:J4"/>
    <mergeCell ref="H5:J5"/>
    <mergeCell ref="I6:I7"/>
    <mergeCell ref="F5:G5"/>
    <mergeCell ref="F7:G7"/>
    <mergeCell ref="F8:G8"/>
  </mergeCells>
  <phoneticPr fontId="8" type="noConversion"/>
  <pageMargins left="0.7" right="0.7" top="0.75" bottom="0.75" header="0.3" footer="0.3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70"/>
  <sheetViews>
    <sheetView showGridLines="0" tabSelected="1" zoomScale="80" zoomScaleNormal="80" workbookViewId="0">
      <selection activeCell="A12" sqref="A12"/>
    </sheetView>
  </sheetViews>
  <sheetFormatPr defaultColWidth="8.77734375" defaultRowHeight="13.8" x14ac:dyDescent="0.25"/>
  <cols>
    <col min="1" max="1" width="20.5546875" style="2" customWidth="1"/>
    <col min="2" max="2" width="5.77734375" style="2" bestFit="1" customWidth="1"/>
    <col min="3" max="3" width="18.6640625" style="2" customWidth="1"/>
    <col min="4" max="4" width="25.77734375" style="2" customWidth="1"/>
    <col min="5" max="5" width="21.33203125" style="2" customWidth="1"/>
    <col min="6" max="6" width="35.44140625" style="2" customWidth="1"/>
    <col min="7" max="7" width="15.44140625" style="2" customWidth="1"/>
    <col min="8" max="8" width="14" style="2" customWidth="1"/>
    <col min="9" max="9" width="17.33203125" style="2" customWidth="1"/>
    <col min="10" max="10" width="17.77734375" style="2" customWidth="1"/>
    <col min="11" max="11" width="11.77734375" style="2" customWidth="1"/>
    <col min="12" max="13" width="14.44140625" style="2" customWidth="1"/>
    <col min="14" max="14" width="8.77734375" style="2" customWidth="1"/>
    <col min="15" max="15" width="8.77734375" style="2"/>
    <col min="16" max="16" width="8.77734375" style="2" customWidth="1"/>
    <col min="17" max="16384" width="8.77734375" style="2"/>
  </cols>
  <sheetData>
    <row r="1" spans="1:17" ht="33.6" customHeight="1" x14ac:dyDescent="0.25">
      <c r="B1" s="185" t="str">
        <f>"※本表單適用年度：  "&amp;'選項&amp;設定'!D1&amp;"　年度"</f>
        <v>※本表單適用年度：  115　年度</v>
      </c>
      <c r="C1" s="185"/>
      <c r="D1" s="185"/>
      <c r="E1" s="185"/>
      <c r="F1" s="99"/>
      <c r="G1" s="99"/>
      <c r="H1" s="99"/>
      <c r="I1" s="99"/>
      <c r="J1" s="99"/>
      <c r="K1" s="99"/>
      <c r="L1" s="99"/>
      <c r="M1" s="99"/>
    </row>
    <row r="2" spans="1:17" ht="27" customHeight="1" x14ac:dyDescent="0.25">
      <c r="B2" s="118" t="s">
        <v>67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7" ht="21" customHeight="1" x14ac:dyDescent="0.25">
      <c r="B3" s="186" t="s">
        <v>73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pans="1:17" ht="21" customHeight="1" x14ac:dyDescent="0.25">
      <c r="B4" s="172" t="s">
        <v>29</v>
      </c>
      <c r="C4" s="172"/>
      <c r="D4" s="100"/>
      <c r="E4" s="97" t="s">
        <v>96</v>
      </c>
      <c r="F4" s="100"/>
      <c r="G4" s="95" t="s">
        <v>97</v>
      </c>
      <c r="H4" s="184"/>
      <c r="I4" s="184"/>
      <c r="J4" s="54"/>
      <c r="K4" s="54"/>
      <c r="L4" s="54"/>
    </row>
    <row r="5" spans="1:17" ht="30" customHeight="1" x14ac:dyDescent="0.25">
      <c r="B5" s="172" t="s">
        <v>30</v>
      </c>
      <c r="C5" s="172"/>
      <c r="D5" s="183"/>
      <c r="E5" s="183"/>
      <c r="F5" s="183"/>
      <c r="G5" s="97" t="s">
        <v>32</v>
      </c>
      <c r="H5" s="184"/>
      <c r="I5" s="184"/>
      <c r="J5" s="5" t="s">
        <v>40</v>
      </c>
      <c r="K5" s="35"/>
      <c r="L5" s="57"/>
    </row>
    <row r="6" spans="1:17" ht="22.2" customHeight="1" x14ac:dyDescent="0.25">
      <c r="B6" s="172" t="s">
        <v>10</v>
      </c>
      <c r="C6" s="172"/>
      <c r="D6" s="173" t="s">
        <v>26</v>
      </c>
      <c r="E6" s="173"/>
      <c r="F6" s="172" t="s">
        <v>9</v>
      </c>
      <c r="G6" s="172"/>
      <c r="H6" s="4">
        <f>VLOOKUP(D6,'選項&amp;設定'!$B$4:$F$9,2,FALSE)</f>
        <v>91</v>
      </c>
      <c r="I6" s="3" t="str">
        <f>VLOOKUP(D6,'選項&amp;設定'!$B$4:$F$9,3,FALSE)</f>
        <v>競賽及中獎獎金</v>
      </c>
      <c r="J6" s="174" t="str">
        <f>VLOOKUP(D6,'選項&amp;設定'!$B$4:$F$9,5,FALSE)</f>
        <v xml:space="preserve"> </v>
      </c>
      <c r="K6" s="174"/>
      <c r="L6" s="98"/>
    </row>
    <row r="7" spans="1:17" ht="22.2" customHeight="1" x14ac:dyDescent="0.25">
      <c r="F7" s="97" t="s">
        <v>95</v>
      </c>
      <c r="G7" s="94">
        <f>G62</f>
        <v>0</v>
      </c>
      <c r="H7" s="94">
        <f t="shared" ref="H7:J7" si="0">H62</f>
        <v>0</v>
      </c>
      <c r="I7" s="94">
        <f t="shared" si="0"/>
        <v>0</v>
      </c>
      <c r="J7" s="94">
        <f t="shared" si="0"/>
        <v>0</v>
      </c>
      <c r="K7" s="93"/>
      <c r="L7" s="93"/>
    </row>
    <row r="8" spans="1:17" ht="6.6" customHeight="1" x14ac:dyDescent="0.25"/>
    <row r="9" spans="1:17" ht="20.25" customHeight="1" x14ac:dyDescent="0.25">
      <c r="A9" s="150" t="s">
        <v>99</v>
      </c>
      <c r="B9" s="153" t="s">
        <v>15</v>
      </c>
      <c r="C9" s="162" t="s">
        <v>49</v>
      </c>
      <c r="D9" s="153" t="s">
        <v>35</v>
      </c>
      <c r="E9" s="175" t="s">
        <v>50</v>
      </c>
      <c r="F9" s="178" t="s">
        <v>18</v>
      </c>
      <c r="G9" s="156" t="s">
        <v>59</v>
      </c>
      <c r="H9" s="181"/>
      <c r="I9" s="153" t="str">
        <f>"機關補充保費 "&amp;'選項&amp;設定'!G4*100&amp;"%"</f>
        <v>機關補充保費 2.11%</v>
      </c>
      <c r="J9" s="153" t="s">
        <v>16</v>
      </c>
      <c r="K9" s="156" t="s">
        <v>66</v>
      </c>
      <c r="L9" s="157"/>
      <c r="M9" s="162" t="s">
        <v>51</v>
      </c>
    </row>
    <row r="10" spans="1:17" ht="19.8" customHeight="1" x14ac:dyDescent="0.25">
      <c r="A10" s="150"/>
      <c r="B10" s="154"/>
      <c r="C10" s="163"/>
      <c r="D10" s="154"/>
      <c r="E10" s="176"/>
      <c r="F10" s="179"/>
      <c r="G10" s="160"/>
      <c r="H10" s="182"/>
      <c r="I10" s="154"/>
      <c r="J10" s="154"/>
      <c r="K10" s="158"/>
      <c r="L10" s="159"/>
      <c r="M10" s="163"/>
      <c r="Q10" s="53"/>
    </row>
    <row r="11" spans="1:17" ht="19.8" customHeight="1" x14ac:dyDescent="0.25">
      <c r="A11" s="150"/>
      <c r="B11" s="155"/>
      <c r="C11" s="164"/>
      <c r="D11" s="62" t="str">
        <f>IF(COUNT(N12:N21)&lt;&gt;0,"長度不足10碼，請查明","")</f>
        <v/>
      </c>
      <c r="E11" s="177"/>
      <c r="F11" s="180"/>
      <c r="G11" s="102" t="s">
        <v>20</v>
      </c>
      <c r="H11" s="103" t="s">
        <v>19</v>
      </c>
      <c r="I11" s="96" t="s">
        <v>72</v>
      </c>
      <c r="J11" s="155"/>
      <c r="K11" s="160"/>
      <c r="L11" s="161"/>
      <c r="M11" s="164"/>
      <c r="Q11" s="53"/>
    </row>
    <row r="12" spans="1:17" ht="34.5" customHeight="1" x14ac:dyDescent="0.25">
      <c r="A12" s="112"/>
      <c r="B12" s="29">
        <v>1</v>
      </c>
      <c r="C12" s="36"/>
      <c r="D12" s="101" t="str">
        <f>IF(ISBLANK(A12),"", REPLACE(A12,3,7,"*******"))</f>
        <v/>
      </c>
      <c r="E12" s="24"/>
      <c r="F12" s="24"/>
      <c r="G12" s="30"/>
      <c r="H12" s="30">
        <f>G12</f>
        <v>0</v>
      </c>
      <c r="I12" s="63">
        <f>IF($H$6=50,ROUND(G12*'選項&amp;設定'!$G$4,0),0)</f>
        <v>0</v>
      </c>
      <c r="J12" s="34">
        <f>IF(AND(E12&lt;&gt;'選項&amp;設定'!$K$7,$H$6='選項&amp;設定'!$C$5),0,IF(AND(E12='選項&amp;設定'!$K$7,$H$6='選項&amp;設定'!$C$5,G12&lt;=('選項&amp;設定'!$I$6)),ROUNDDOWN(G12*'選項&amp;設定'!$J$6,0),IF(AND(E12='選項&amp;設定'!$K$7,$H$6='選項&amp;設定'!$C$5,G12&gt;('選項&amp;設定'!$I$6)),ROUNDDOWN(G12*'選項&amp;設定'!$J$7,0),IF(AND(E12&lt;&gt;'選項&amp;設定'!$K$7,$H$6='選項&amp;設定'!$C$7,G12&gt;20010),ROUNDDOWN(G12*10%,0),IF(AND(E12&lt;&gt;'選項&amp;設定'!$K$7,$H$6='選項&amp;設定'!$C$7,G12&lt;20011),0,IF(AND(E12&lt;&gt;'選項&amp;設定'!$K$7,$H$6='選項&amp;設定'!$C$8,G12&gt;20010),ROUNDDOWN(G12*10%,0),IF(AND(E12&lt;&gt;'選項&amp;設定'!$K$7,$H$6='選項&amp;設定'!$C$8,G12&lt;20011),0,IF(AND(E12&lt;&gt;'選項&amp;設定'!$K$7,$H$6='選項&amp;設定'!$C$9),0,ROUNDDOWN(G12*20%,0)))))))))</f>
        <v>0</v>
      </c>
      <c r="K12" s="49" t="str">
        <f>IF(E12='選項&amp;設定'!$K$8,"聲明當年度居留達183天"," ")</f>
        <v xml:space="preserve"> </v>
      </c>
      <c r="L12" s="50"/>
      <c r="M12" s="33"/>
      <c r="N12" s="64" t="str">
        <f t="shared" ref="N12:N61" si="1">IF(OR(LEN(D12)=10,LEN(D12)=0),"",LEN(D12))</f>
        <v/>
      </c>
      <c r="O12" s="52"/>
      <c r="Q12" s="53"/>
    </row>
    <row r="13" spans="1:17" ht="34.5" customHeight="1" x14ac:dyDescent="0.25">
      <c r="A13" s="112"/>
      <c r="B13" s="29">
        <v>2</v>
      </c>
      <c r="C13" s="36"/>
      <c r="D13" s="101" t="str">
        <f t="shared" ref="D13:D61" si="2">IF(ISBLANK(A13),"", REPLACE(A13,3,7,"*******"))</f>
        <v/>
      </c>
      <c r="E13" s="24"/>
      <c r="F13" s="24"/>
      <c r="G13" s="30"/>
      <c r="H13" s="30">
        <f t="shared" ref="H13:H30" si="3">G13</f>
        <v>0</v>
      </c>
      <c r="I13" s="63">
        <f>IF($H$6=50,ROUND(G13*'選項&amp;設定'!$G$4,0),0)</f>
        <v>0</v>
      </c>
      <c r="J13" s="34">
        <f>IF(AND(E13&lt;&gt;'選項&amp;設定'!$K$7,$H$6='選項&amp;設定'!$C$5),0,IF(AND(E13='選項&amp;設定'!$K$7,$H$6='選項&amp;設定'!$C$5,G13&lt;=('選項&amp;設定'!$I$6)),ROUNDDOWN(G13*'選項&amp;設定'!$J$6,0),IF(AND(E13='選項&amp;設定'!$K$7,$H$6='選項&amp;設定'!$C$5,G13&gt;('選項&amp;設定'!$I$6)),ROUNDDOWN(G13*'選項&amp;設定'!$J$7,0),IF(AND(E13&lt;&gt;'選項&amp;設定'!$K$7,$H$6='選項&amp;設定'!$C$7,G13&gt;20010),ROUNDDOWN(G13*10%,0),IF(AND(E13&lt;&gt;'選項&amp;設定'!$K$7,$H$6='選項&amp;設定'!$C$7,G13&lt;20011),0,IF(AND(E13&lt;&gt;'選項&amp;設定'!$K$7,$H$6='選項&amp;設定'!$C$8,G13&gt;20010),ROUNDDOWN(G13*10%,0),IF(AND(E13&lt;&gt;'選項&amp;設定'!$K$7,$H$6='選項&amp;設定'!$C$8,G13&lt;20011),0,IF(AND(E13&lt;&gt;'選項&amp;設定'!$K$7,$H$6='選項&amp;設定'!$C$9),0,ROUNDDOWN(G13*20%,0)))))))))</f>
        <v>0</v>
      </c>
      <c r="K13" s="49" t="str">
        <f>IF(E13='選項&amp;設定'!$K$8,"聲明當年度居留達183天"," ")</f>
        <v xml:space="preserve"> </v>
      </c>
      <c r="L13" s="50"/>
      <c r="M13" s="33"/>
      <c r="N13" s="64" t="str">
        <f t="shared" si="1"/>
        <v/>
      </c>
      <c r="O13" s="52"/>
    </row>
    <row r="14" spans="1:17" ht="34.5" customHeight="1" x14ac:dyDescent="0.25">
      <c r="A14" s="112"/>
      <c r="B14" s="29">
        <v>3</v>
      </c>
      <c r="C14" s="36"/>
      <c r="D14" s="101" t="str">
        <f t="shared" si="2"/>
        <v/>
      </c>
      <c r="E14" s="24"/>
      <c r="F14" s="24"/>
      <c r="G14" s="30"/>
      <c r="H14" s="30">
        <f t="shared" si="3"/>
        <v>0</v>
      </c>
      <c r="I14" s="63">
        <f>IF($H$6=50,ROUND(G14*'選項&amp;設定'!$G$4,0),0)</f>
        <v>0</v>
      </c>
      <c r="J14" s="34">
        <f>IF(AND(E14&lt;&gt;'選項&amp;設定'!$K$7,$H$6='選項&amp;設定'!$C$5),0,IF(AND(E14='選項&amp;設定'!$K$7,$H$6='選項&amp;設定'!$C$5,G14&lt;=('選項&amp;設定'!$I$6)),ROUNDDOWN(G14*'選項&amp;設定'!$J$6,0),IF(AND(E14='選項&amp;設定'!$K$7,$H$6='選項&amp;設定'!$C$5,G14&gt;('選項&amp;設定'!$I$6)),ROUNDDOWN(G14*'選項&amp;設定'!$J$7,0),IF(AND(E14&lt;&gt;'選項&amp;設定'!$K$7,$H$6='選項&amp;設定'!$C$7,G14&gt;20010),ROUNDDOWN(G14*10%,0),IF(AND(E14&lt;&gt;'選項&amp;設定'!$K$7,$H$6='選項&amp;設定'!$C$7,G14&lt;20011),0,IF(AND(E14&lt;&gt;'選項&amp;設定'!$K$7,$H$6='選項&amp;設定'!$C$8,G14&gt;20010),ROUNDDOWN(G14*10%,0),IF(AND(E14&lt;&gt;'選項&amp;設定'!$K$7,$H$6='選項&amp;設定'!$C$8,G14&lt;20011),0,IF(AND(E14&lt;&gt;'選項&amp;設定'!$K$7,$H$6='選項&amp;設定'!$C$9),0,ROUNDDOWN(G14*20%,0)))))))))</f>
        <v>0</v>
      </c>
      <c r="K14" s="49" t="str">
        <f>IF(E14='選項&amp;設定'!$K$8,"聲明當年度居留達183天"," ")</f>
        <v xml:space="preserve"> </v>
      </c>
      <c r="L14" s="50"/>
      <c r="M14" s="33"/>
      <c r="N14" s="64" t="str">
        <f t="shared" si="1"/>
        <v/>
      </c>
    </row>
    <row r="15" spans="1:17" ht="34.5" customHeight="1" x14ac:dyDescent="0.25">
      <c r="A15" s="112"/>
      <c r="B15" s="29">
        <v>4</v>
      </c>
      <c r="C15" s="36"/>
      <c r="D15" s="101" t="str">
        <f t="shared" si="2"/>
        <v/>
      </c>
      <c r="E15" s="24"/>
      <c r="F15" s="24"/>
      <c r="G15" s="30"/>
      <c r="H15" s="30">
        <f t="shared" si="3"/>
        <v>0</v>
      </c>
      <c r="I15" s="63">
        <f>IF($H$6=50,ROUND(G15*'選項&amp;設定'!$G$4,0),0)</f>
        <v>0</v>
      </c>
      <c r="J15" s="34">
        <f>IF(AND(E15&lt;&gt;'選項&amp;設定'!$K$7,$H$6='選項&amp;設定'!$C$5),0,IF(AND(E15='選項&amp;設定'!$K$7,$H$6='選項&amp;設定'!$C$5,G15&lt;=('選項&amp;設定'!$I$6)),ROUNDDOWN(G15*'選項&amp;設定'!$J$6,0),IF(AND(E15='選項&amp;設定'!$K$7,$H$6='選項&amp;設定'!$C$5,G15&gt;('選項&amp;設定'!$I$6)),ROUNDDOWN(G15*'選項&amp;設定'!$J$7,0),IF(AND(E15&lt;&gt;'選項&amp;設定'!$K$7,$H$6='選項&amp;設定'!$C$7,G15&gt;20010),ROUNDDOWN(G15*10%,0),IF(AND(E15&lt;&gt;'選項&amp;設定'!$K$7,$H$6='選項&amp;設定'!$C$7,G15&lt;20011),0,IF(AND(E15&lt;&gt;'選項&amp;設定'!$K$7,$H$6='選項&amp;設定'!$C$8,G15&gt;20010),ROUNDDOWN(G15*10%,0),IF(AND(E15&lt;&gt;'選項&amp;設定'!$K$7,$H$6='選項&amp;設定'!$C$8,G15&lt;20011),0,IF(AND(E15&lt;&gt;'選項&amp;設定'!$K$7,$H$6='選項&amp;設定'!$C$9),0,ROUNDDOWN(G15*20%,0)))))))))</f>
        <v>0</v>
      </c>
      <c r="K15" s="49" t="str">
        <f>IF(E15='選項&amp;設定'!$K$8,"聲明當年度居留達183天"," ")</f>
        <v xml:space="preserve"> </v>
      </c>
      <c r="L15" s="50"/>
      <c r="M15" s="33"/>
      <c r="N15" s="64" t="str">
        <f t="shared" si="1"/>
        <v/>
      </c>
    </row>
    <row r="16" spans="1:17" ht="34.5" customHeight="1" x14ac:dyDescent="0.25">
      <c r="A16" s="112"/>
      <c r="B16" s="29">
        <v>5</v>
      </c>
      <c r="C16" s="36"/>
      <c r="D16" s="101" t="str">
        <f t="shared" si="2"/>
        <v/>
      </c>
      <c r="E16" s="24"/>
      <c r="F16" s="24"/>
      <c r="G16" s="30"/>
      <c r="H16" s="30">
        <f t="shared" si="3"/>
        <v>0</v>
      </c>
      <c r="I16" s="63">
        <f>IF($H$6=50,ROUND(G16*'選項&amp;設定'!$G$4,0),0)</f>
        <v>0</v>
      </c>
      <c r="J16" s="34">
        <f>IF(AND(E16&lt;&gt;'選項&amp;設定'!$K$7,$H$6='選項&amp;設定'!$C$5),0,IF(AND(E16='選項&amp;設定'!$K$7,$H$6='選項&amp;設定'!$C$5,G16&lt;=('選項&amp;設定'!$I$6)),ROUNDDOWN(G16*'選項&amp;設定'!$J$6,0),IF(AND(E16='選項&amp;設定'!$K$7,$H$6='選項&amp;設定'!$C$5,G16&gt;('選項&amp;設定'!$I$6)),ROUNDDOWN(G16*'選項&amp;設定'!$J$7,0),IF(AND(E16&lt;&gt;'選項&amp;設定'!$K$7,$H$6='選項&amp;設定'!$C$7,G16&gt;20010),ROUNDDOWN(G16*10%,0),IF(AND(E16&lt;&gt;'選項&amp;設定'!$K$7,$H$6='選項&amp;設定'!$C$7,G16&lt;20011),0,IF(AND(E16&lt;&gt;'選項&amp;設定'!$K$7,$H$6='選項&amp;設定'!$C$8,G16&gt;20010),ROUNDDOWN(G16*10%,0),IF(AND(E16&lt;&gt;'選項&amp;設定'!$K$7,$H$6='選項&amp;設定'!$C$8,G16&lt;20011),0,IF(AND(E16&lt;&gt;'選項&amp;設定'!$K$7,$H$6='選項&amp;設定'!$C$9),0,ROUNDDOWN(G16*20%,0)))))))))</f>
        <v>0</v>
      </c>
      <c r="K16" s="49" t="str">
        <f>IF(E16='選項&amp;設定'!$K$8,"聲明當年度居留達183天"," ")</f>
        <v xml:space="preserve"> </v>
      </c>
      <c r="L16" s="50"/>
      <c r="M16" s="33"/>
      <c r="N16" s="64" t="str">
        <f t="shared" si="1"/>
        <v/>
      </c>
    </row>
    <row r="17" spans="1:14" ht="34.5" customHeight="1" x14ac:dyDescent="0.25">
      <c r="A17" s="112"/>
      <c r="B17" s="29">
        <v>6</v>
      </c>
      <c r="C17" s="36"/>
      <c r="D17" s="101" t="str">
        <f t="shared" si="2"/>
        <v/>
      </c>
      <c r="E17" s="24"/>
      <c r="F17" s="24"/>
      <c r="G17" s="30"/>
      <c r="H17" s="30">
        <f t="shared" si="3"/>
        <v>0</v>
      </c>
      <c r="I17" s="63">
        <f>IF($H$6=50,ROUND(G17*'選項&amp;設定'!$G$4,0),0)</f>
        <v>0</v>
      </c>
      <c r="J17" s="34">
        <f>IF(AND(E17&lt;&gt;'選項&amp;設定'!$K$7,$H$6='選項&amp;設定'!$C$5),0,IF(AND(E17='選項&amp;設定'!$K$7,$H$6='選項&amp;設定'!$C$5,G17&lt;=('選項&amp;設定'!$I$6)),ROUNDDOWN(G17*'選項&amp;設定'!$J$6,0),IF(AND(E17='選項&amp;設定'!$K$7,$H$6='選項&amp;設定'!$C$5,G17&gt;('選項&amp;設定'!$I$6)),ROUNDDOWN(G17*'選項&amp;設定'!$J$7,0),IF(AND(E17&lt;&gt;'選項&amp;設定'!$K$7,$H$6='選項&amp;設定'!$C$7,G17&gt;20010),ROUNDDOWN(G17*10%,0),IF(AND(E17&lt;&gt;'選項&amp;設定'!$K$7,$H$6='選項&amp;設定'!$C$7,G17&lt;20011),0,IF(AND(E17&lt;&gt;'選項&amp;設定'!$K$7,$H$6='選項&amp;設定'!$C$8,G17&gt;20010),ROUNDDOWN(G17*10%,0),IF(AND(E17&lt;&gt;'選項&amp;設定'!$K$7,$H$6='選項&amp;設定'!$C$8,G17&lt;20011),0,IF(AND(E17&lt;&gt;'選項&amp;設定'!$K$7,$H$6='選項&amp;設定'!$C$9),0,ROUNDDOWN(G17*20%,0)))))))))</f>
        <v>0</v>
      </c>
      <c r="K17" s="49" t="str">
        <f>IF(E17='選項&amp;設定'!$K$8,"聲明當年度居留達183天"," ")</f>
        <v xml:space="preserve"> </v>
      </c>
      <c r="L17" s="50"/>
      <c r="M17" s="33"/>
      <c r="N17" s="64" t="str">
        <f t="shared" si="1"/>
        <v/>
      </c>
    </row>
    <row r="18" spans="1:14" ht="34.5" customHeight="1" x14ac:dyDescent="0.25">
      <c r="A18" s="112"/>
      <c r="B18" s="29">
        <v>7</v>
      </c>
      <c r="C18" s="36"/>
      <c r="D18" s="101" t="str">
        <f t="shared" si="2"/>
        <v/>
      </c>
      <c r="E18" s="24"/>
      <c r="F18" s="24"/>
      <c r="G18" s="30"/>
      <c r="H18" s="30">
        <f t="shared" si="3"/>
        <v>0</v>
      </c>
      <c r="I18" s="63">
        <f>IF($H$6=50,ROUND(G18*'選項&amp;設定'!$G$4,0),0)</f>
        <v>0</v>
      </c>
      <c r="J18" s="34">
        <f>IF(AND(E18&lt;&gt;'選項&amp;設定'!$K$7,$H$6='選項&amp;設定'!$C$5),0,IF(AND(E18='選項&amp;設定'!$K$7,$H$6='選項&amp;設定'!$C$5,G18&lt;=('選項&amp;設定'!$I$6)),ROUNDDOWN(G18*'選項&amp;設定'!$J$6,0),IF(AND(E18='選項&amp;設定'!$K$7,$H$6='選項&amp;設定'!$C$5,G18&gt;('選項&amp;設定'!$I$6)),ROUNDDOWN(G18*'選項&amp;設定'!$J$7,0),IF(AND(E18&lt;&gt;'選項&amp;設定'!$K$7,$H$6='選項&amp;設定'!$C$7,G18&gt;20010),ROUNDDOWN(G18*10%,0),IF(AND(E18&lt;&gt;'選項&amp;設定'!$K$7,$H$6='選項&amp;設定'!$C$7,G18&lt;20011),0,IF(AND(E18&lt;&gt;'選項&amp;設定'!$K$7,$H$6='選項&amp;設定'!$C$8,G18&gt;20010),ROUNDDOWN(G18*10%,0),IF(AND(E18&lt;&gt;'選項&amp;設定'!$K$7,$H$6='選項&amp;設定'!$C$8,G18&lt;20011),0,IF(AND(E18&lt;&gt;'選項&amp;設定'!$K$7,$H$6='選項&amp;設定'!$C$9),0,ROUNDDOWN(G18*20%,0)))))))))</f>
        <v>0</v>
      </c>
      <c r="K18" s="49" t="str">
        <f>IF(E18='選項&amp;設定'!$K$8,"聲明當年度居留達183天"," ")</f>
        <v xml:space="preserve"> </v>
      </c>
      <c r="L18" s="50"/>
      <c r="M18" s="33"/>
      <c r="N18" s="64" t="str">
        <f t="shared" si="1"/>
        <v/>
      </c>
    </row>
    <row r="19" spans="1:14" ht="34.5" customHeight="1" x14ac:dyDescent="0.25">
      <c r="A19" s="112"/>
      <c r="B19" s="29">
        <v>8</v>
      </c>
      <c r="C19" s="36"/>
      <c r="D19" s="101" t="str">
        <f t="shared" si="2"/>
        <v/>
      </c>
      <c r="E19" s="24"/>
      <c r="F19" s="24"/>
      <c r="G19" s="30"/>
      <c r="H19" s="30">
        <f t="shared" si="3"/>
        <v>0</v>
      </c>
      <c r="I19" s="63">
        <f>IF($H$6=50,ROUND(G19*'選項&amp;設定'!$G$4,0),0)</f>
        <v>0</v>
      </c>
      <c r="J19" s="34">
        <f>IF(AND(E19&lt;&gt;'選項&amp;設定'!$K$7,$H$6='選項&amp;設定'!$C$5),0,IF(AND(E19='選項&amp;設定'!$K$7,$H$6='選項&amp;設定'!$C$5,G19&lt;=('選項&amp;設定'!$I$6)),ROUNDDOWN(G19*'選項&amp;設定'!$J$6,0),IF(AND(E19='選項&amp;設定'!$K$7,$H$6='選項&amp;設定'!$C$5,G19&gt;('選項&amp;設定'!$I$6)),ROUNDDOWN(G19*'選項&amp;設定'!$J$7,0),IF(AND(E19&lt;&gt;'選項&amp;設定'!$K$7,$H$6='選項&amp;設定'!$C$7,G19&gt;20010),ROUNDDOWN(G19*10%,0),IF(AND(E19&lt;&gt;'選項&amp;設定'!$K$7,$H$6='選項&amp;設定'!$C$7,G19&lt;20011),0,IF(AND(E19&lt;&gt;'選項&amp;設定'!$K$7,$H$6='選項&amp;設定'!$C$8,G19&gt;20010),ROUNDDOWN(G19*10%,0),IF(AND(E19&lt;&gt;'選項&amp;設定'!$K$7,$H$6='選項&amp;設定'!$C$8,G19&lt;20011),0,IF(AND(E19&lt;&gt;'選項&amp;設定'!$K$7,$H$6='選項&amp;設定'!$C$9),0,ROUNDDOWN(G19*20%,0)))))))))</f>
        <v>0</v>
      </c>
      <c r="K19" s="49" t="str">
        <f>IF(E19='選項&amp;設定'!$K$8,"聲明當年度居留達183天"," ")</f>
        <v xml:space="preserve"> </v>
      </c>
      <c r="L19" s="50"/>
      <c r="M19" s="33"/>
      <c r="N19" s="64" t="str">
        <f t="shared" si="1"/>
        <v/>
      </c>
    </row>
    <row r="20" spans="1:14" ht="34.5" customHeight="1" x14ac:dyDescent="0.25">
      <c r="A20" s="112"/>
      <c r="B20" s="29">
        <v>9</v>
      </c>
      <c r="C20" s="36"/>
      <c r="D20" s="101" t="str">
        <f t="shared" si="2"/>
        <v/>
      </c>
      <c r="E20" s="24"/>
      <c r="F20" s="24"/>
      <c r="G20" s="30"/>
      <c r="H20" s="30">
        <f t="shared" si="3"/>
        <v>0</v>
      </c>
      <c r="I20" s="63">
        <f>IF($H$6=50,ROUND(G20*'選項&amp;設定'!$G$4,0),0)</f>
        <v>0</v>
      </c>
      <c r="J20" s="34">
        <f>IF(AND(E20&lt;&gt;'選項&amp;設定'!$K$7,$H$6='選項&amp;設定'!$C$5),0,IF(AND(E20='選項&amp;設定'!$K$7,$H$6='選項&amp;設定'!$C$5,G20&lt;=('選項&amp;設定'!$I$6)),ROUNDDOWN(G20*'選項&amp;設定'!$J$6,0),IF(AND(E20='選項&amp;設定'!$K$7,$H$6='選項&amp;設定'!$C$5,G20&gt;('選項&amp;設定'!$I$6)),ROUNDDOWN(G20*'選項&amp;設定'!$J$7,0),IF(AND(E20&lt;&gt;'選項&amp;設定'!$K$7,$H$6='選項&amp;設定'!$C$7,G20&gt;20010),ROUNDDOWN(G20*10%,0),IF(AND(E20&lt;&gt;'選項&amp;設定'!$K$7,$H$6='選項&amp;設定'!$C$7,G20&lt;20011),0,IF(AND(E20&lt;&gt;'選項&amp;設定'!$K$7,$H$6='選項&amp;設定'!$C$8,G20&gt;20010),ROUNDDOWN(G20*10%,0),IF(AND(E20&lt;&gt;'選項&amp;設定'!$K$7,$H$6='選項&amp;設定'!$C$8,G20&lt;20011),0,IF(AND(E20&lt;&gt;'選項&amp;設定'!$K$7,$H$6='選項&amp;設定'!$C$9),0,ROUNDDOWN(G20*20%,0)))))))))</f>
        <v>0</v>
      </c>
      <c r="K20" s="49" t="str">
        <f>IF(E20='選項&amp;設定'!$K$8,"聲明當年度居留達183天"," ")</f>
        <v xml:space="preserve"> </v>
      </c>
      <c r="L20" s="50"/>
      <c r="M20" s="33"/>
      <c r="N20" s="64" t="str">
        <f t="shared" si="1"/>
        <v/>
      </c>
    </row>
    <row r="21" spans="1:14" ht="34.5" customHeight="1" x14ac:dyDescent="0.25">
      <c r="A21" s="112"/>
      <c r="B21" s="29">
        <v>10</v>
      </c>
      <c r="C21" s="36"/>
      <c r="D21" s="101" t="str">
        <f t="shared" si="2"/>
        <v/>
      </c>
      <c r="E21" s="24"/>
      <c r="F21" s="24"/>
      <c r="G21" s="30"/>
      <c r="H21" s="30">
        <f t="shared" si="3"/>
        <v>0</v>
      </c>
      <c r="I21" s="63">
        <f>IF($H$6=50,ROUND(G21*'選項&amp;設定'!$G$4,0),0)</f>
        <v>0</v>
      </c>
      <c r="J21" s="34">
        <f>IF(AND(E21&lt;&gt;'選項&amp;設定'!$K$7,$H$6='選項&amp;設定'!$C$5),0,IF(AND(E21='選項&amp;設定'!$K$7,$H$6='選項&amp;設定'!$C$5,G21&lt;=('選項&amp;設定'!$I$6)),ROUNDDOWN(G21*'選項&amp;設定'!$J$6,0),IF(AND(E21='選項&amp;設定'!$K$7,$H$6='選項&amp;設定'!$C$5,G21&gt;('選項&amp;設定'!$I$6)),ROUNDDOWN(G21*'選項&amp;設定'!$J$7,0),IF(AND(E21&lt;&gt;'選項&amp;設定'!$K$7,$H$6='選項&amp;設定'!$C$7,G21&gt;20010),ROUNDDOWN(G21*10%,0),IF(AND(E21&lt;&gt;'選項&amp;設定'!$K$7,$H$6='選項&amp;設定'!$C$7,G21&lt;20011),0,IF(AND(E21&lt;&gt;'選項&amp;設定'!$K$7,$H$6='選項&amp;設定'!$C$8,G21&gt;20010),ROUNDDOWN(G21*10%,0),IF(AND(E21&lt;&gt;'選項&amp;設定'!$K$7,$H$6='選項&amp;設定'!$C$8,G21&lt;20011),0,IF(AND(E21&lt;&gt;'選項&amp;設定'!$K$7,$H$6='選項&amp;設定'!$C$9),0,ROUNDDOWN(G21*20%,0)))))))))</f>
        <v>0</v>
      </c>
      <c r="K21" s="49" t="str">
        <f>IF(E21='選項&amp;設定'!$K$8,"聲明當年度居留達183天"," ")</f>
        <v xml:space="preserve"> </v>
      </c>
      <c r="L21" s="50"/>
      <c r="M21" s="33"/>
      <c r="N21" s="64" t="str">
        <f t="shared" si="1"/>
        <v/>
      </c>
    </row>
    <row r="22" spans="1:14" ht="34.5" customHeight="1" x14ac:dyDescent="0.25">
      <c r="A22" s="112"/>
      <c r="B22" s="29">
        <v>11</v>
      </c>
      <c r="C22" s="36"/>
      <c r="D22" s="101" t="str">
        <f t="shared" si="2"/>
        <v/>
      </c>
      <c r="E22" s="24"/>
      <c r="F22" s="24"/>
      <c r="G22" s="30"/>
      <c r="H22" s="30">
        <f t="shared" si="3"/>
        <v>0</v>
      </c>
      <c r="I22" s="63">
        <f>IF($H$6=50,ROUND(G22*'選項&amp;設定'!$G$4,0),0)</f>
        <v>0</v>
      </c>
      <c r="J22" s="34">
        <f>IF(AND(E22&lt;&gt;'選項&amp;設定'!$K$7,$H$6='選項&amp;設定'!$C$5),0,IF(AND(E22='選項&amp;設定'!$K$7,$H$6='選項&amp;設定'!$C$5,G22&lt;=('選項&amp;設定'!$I$6)),ROUNDDOWN(G22*'選項&amp;設定'!$J$6,0),IF(AND(E22='選項&amp;設定'!$K$7,$H$6='選項&amp;設定'!$C$5,G22&gt;('選項&amp;設定'!$I$6)),ROUNDDOWN(G22*'選項&amp;設定'!$J$7,0),IF(AND(E22&lt;&gt;'選項&amp;設定'!$K$7,$H$6='選項&amp;設定'!$C$7,G22&gt;20010),ROUNDDOWN(G22*10%,0),IF(AND(E22&lt;&gt;'選項&amp;設定'!$K$7,$H$6='選項&amp;設定'!$C$7,G22&lt;20011),0,IF(AND(E22&lt;&gt;'選項&amp;設定'!$K$7,$H$6='選項&amp;設定'!$C$8,G22&gt;20010),ROUNDDOWN(G22*10%,0),IF(AND(E22&lt;&gt;'選項&amp;設定'!$K$7,$H$6='選項&amp;設定'!$C$8,G22&lt;20011),0,IF(AND(E22&lt;&gt;'選項&amp;設定'!$K$7,$H$6='選項&amp;設定'!$C$9),0,ROUNDDOWN(G22*20%,0)))))))))</f>
        <v>0</v>
      </c>
      <c r="K22" s="49" t="str">
        <f>IF(E22='選項&amp;設定'!$K$8,"聲明當年度居留達183天"," ")</f>
        <v xml:space="preserve"> </v>
      </c>
      <c r="L22" s="50"/>
      <c r="M22" s="33"/>
      <c r="N22" s="64" t="str">
        <f t="shared" si="1"/>
        <v/>
      </c>
    </row>
    <row r="23" spans="1:14" ht="34.5" customHeight="1" x14ac:dyDescent="0.25">
      <c r="A23" s="112"/>
      <c r="B23" s="29">
        <v>12</v>
      </c>
      <c r="C23" s="36"/>
      <c r="D23" s="101" t="str">
        <f t="shared" si="2"/>
        <v/>
      </c>
      <c r="E23" s="24"/>
      <c r="F23" s="24"/>
      <c r="G23" s="30"/>
      <c r="H23" s="30">
        <f t="shared" si="3"/>
        <v>0</v>
      </c>
      <c r="I23" s="63">
        <f>IF($H$6=50,ROUND(G23*'選項&amp;設定'!$G$4,0),0)</f>
        <v>0</v>
      </c>
      <c r="J23" s="34">
        <f>IF(AND(E23&lt;&gt;'選項&amp;設定'!$K$7,$H$6='選項&amp;設定'!$C$5),0,IF(AND(E23='選項&amp;設定'!$K$7,$H$6='選項&amp;設定'!$C$5,G23&lt;=('選項&amp;設定'!$I$6)),ROUNDDOWN(G23*'選項&amp;設定'!$J$6,0),IF(AND(E23='選項&amp;設定'!$K$7,$H$6='選項&amp;設定'!$C$5,G23&gt;('選項&amp;設定'!$I$6)),ROUNDDOWN(G23*'選項&amp;設定'!$J$7,0),IF(AND(E23&lt;&gt;'選項&amp;設定'!$K$7,$H$6='選項&amp;設定'!$C$7,G23&gt;20010),ROUNDDOWN(G23*10%,0),IF(AND(E23&lt;&gt;'選項&amp;設定'!$K$7,$H$6='選項&amp;設定'!$C$7,G23&lt;20011),0,IF(AND(E23&lt;&gt;'選項&amp;設定'!$K$7,$H$6='選項&amp;設定'!$C$8,G23&gt;20010),ROUNDDOWN(G23*10%,0),IF(AND(E23&lt;&gt;'選項&amp;設定'!$K$7,$H$6='選項&amp;設定'!$C$8,G23&lt;20011),0,IF(AND(E23&lt;&gt;'選項&amp;設定'!$K$7,$H$6='選項&amp;設定'!$C$9),0,ROUNDDOWN(G23*20%,0)))))))))</f>
        <v>0</v>
      </c>
      <c r="K23" s="49" t="str">
        <f>IF(E23='選項&amp;設定'!$K$8,"聲明當年度居留達183天"," ")</f>
        <v xml:space="preserve"> </v>
      </c>
      <c r="L23" s="50"/>
      <c r="M23" s="33"/>
      <c r="N23" s="64" t="str">
        <f t="shared" si="1"/>
        <v/>
      </c>
    </row>
    <row r="24" spans="1:14" ht="34.5" customHeight="1" x14ac:dyDescent="0.25">
      <c r="A24" s="112"/>
      <c r="B24" s="29">
        <v>13</v>
      </c>
      <c r="C24" s="36"/>
      <c r="D24" s="101" t="str">
        <f t="shared" si="2"/>
        <v/>
      </c>
      <c r="E24" s="24"/>
      <c r="F24" s="24"/>
      <c r="G24" s="30"/>
      <c r="H24" s="30">
        <f t="shared" si="3"/>
        <v>0</v>
      </c>
      <c r="I24" s="63">
        <f>IF($H$6=50,ROUND(G24*'選項&amp;設定'!$G$4,0),0)</f>
        <v>0</v>
      </c>
      <c r="J24" s="34">
        <f>IF(AND(E24&lt;&gt;'選項&amp;設定'!$K$7,$H$6='選項&amp;設定'!$C$5),0,IF(AND(E24='選項&amp;設定'!$K$7,$H$6='選項&amp;設定'!$C$5,G24&lt;=('選項&amp;設定'!$I$6)),ROUNDDOWN(G24*'選項&amp;設定'!$J$6,0),IF(AND(E24='選項&amp;設定'!$K$7,$H$6='選項&amp;設定'!$C$5,G24&gt;('選項&amp;設定'!$I$6)),ROUNDDOWN(G24*'選項&amp;設定'!$J$7,0),IF(AND(E24&lt;&gt;'選項&amp;設定'!$K$7,$H$6='選項&amp;設定'!$C$7,G24&gt;20010),ROUNDDOWN(G24*10%,0),IF(AND(E24&lt;&gt;'選項&amp;設定'!$K$7,$H$6='選項&amp;設定'!$C$7,G24&lt;20011),0,IF(AND(E24&lt;&gt;'選項&amp;設定'!$K$7,$H$6='選項&amp;設定'!$C$8,G24&gt;20010),ROUNDDOWN(G24*10%,0),IF(AND(E24&lt;&gt;'選項&amp;設定'!$K$7,$H$6='選項&amp;設定'!$C$8,G24&lt;20011),0,IF(AND(E24&lt;&gt;'選項&amp;設定'!$K$7,$H$6='選項&amp;設定'!$C$9),0,ROUNDDOWN(G24*20%,0)))))))))</f>
        <v>0</v>
      </c>
      <c r="K24" s="49" t="str">
        <f>IF(E24='選項&amp;設定'!$K$8,"聲明當年度居留達183天"," ")</f>
        <v xml:space="preserve"> </v>
      </c>
      <c r="L24" s="50"/>
      <c r="M24" s="33"/>
      <c r="N24" s="64" t="str">
        <f t="shared" si="1"/>
        <v/>
      </c>
    </row>
    <row r="25" spans="1:14" ht="34.5" customHeight="1" x14ac:dyDescent="0.25">
      <c r="A25" s="112"/>
      <c r="B25" s="29">
        <v>14</v>
      </c>
      <c r="C25" s="36"/>
      <c r="D25" s="101" t="str">
        <f t="shared" si="2"/>
        <v/>
      </c>
      <c r="E25" s="24"/>
      <c r="F25" s="24"/>
      <c r="G25" s="30"/>
      <c r="H25" s="30">
        <f t="shared" si="3"/>
        <v>0</v>
      </c>
      <c r="I25" s="63">
        <f>IF($H$6=50,ROUND(G25*'選項&amp;設定'!$G$4,0),0)</f>
        <v>0</v>
      </c>
      <c r="J25" s="34">
        <f>IF(AND(E25&lt;&gt;'選項&amp;設定'!$K$7,$H$6='選項&amp;設定'!$C$5),0,IF(AND(E25='選項&amp;設定'!$K$7,$H$6='選項&amp;設定'!$C$5,G25&lt;=('選項&amp;設定'!$I$6)),ROUNDDOWN(G25*'選項&amp;設定'!$J$6,0),IF(AND(E25='選項&amp;設定'!$K$7,$H$6='選項&amp;設定'!$C$5,G25&gt;('選項&amp;設定'!$I$6)),ROUNDDOWN(G25*'選項&amp;設定'!$J$7,0),IF(AND(E25&lt;&gt;'選項&amp;設定'!$K$7,$H$6='選項&amp;設定'!$C$7,G25&gt;20010),ROUNDDOWN(G25*10%,0),IF(AND(E25&lt;&gt;'選項&amp;設定'!$K$7,$H$6='選項&amp;設定'!$C$7,G25&lt;20011),0,IF(AND(E25&lt;&gt;'選項&amp;設定'!$K$7,$H$6='選項&amp;設定'!$C$8,G25&gt;20010),ROUNDDOWN(G25*10%,0),IF(AND(E25&lt;&gt;'選項&amp;設定'!$K$7,$H$6='選項&amp;設定'!$C$8,G25&lt;20011),0,IF(AND(E25&lt;&gt;'選項&amp;設定'!$K$7,$H$6='選項&amp;設定'!$C$9),0,ROUNDDOWN(G25*20%,0)))))))))</f>
        <v>0</v>
      </c>
      <c r="K25" s="49" t="str">
        <f>IF(E25='選項&amp;設定'!$K$8,"聲明當年度居留達183天"," ")</f>
        <v xml:space="preserve"> </v>
      </c>
      <c r="L25" s="50"/>
      <c r="M25" s="33"/>
      <c r="N25" s="64" t="str">
        <f t="shared" si="1"/>
        <v/>
      </c>
    </row>
    <row r="26" spans="1:14" ht="34.5" customHeight="1" x14ac:dyDescent="0.25">
      <c r="A26" s="112"/>
      <c r="B26" s="29">
        <v>15</v>
      </c>
      <c r="C26" s="36"/>
      <c r="D26" s="101" t="str">
        <f t="shared" si="2"/>
        <v/>
      </c>
      <c r="E26" s="24"/>
      <c r="F26" s="24"/>
      <c r="G26" s="30"/>
      <c r="H26" s="30">
        <f t="shared" si="3"/>
        <v>0</v>
      </c>
      <c r="I26" s="63">
        <f>IF($H$6=50,ROUND(G26*'選項&amp;設定'!$G$4,0),0)</f>
        <v>0</v>
      </c>
      <c r="J26" s="34">
        <f>IF(AND(E26&lt;&gt;'選項&amp;設定'!$K$7,$H$6='選項&amp;設定'!$C$5),0,IF(AND(E26='選項&amp;設定'!$K$7,$H$6='選項&amp;設定'!$C$5,G26&lt;=('選項&amp;設定'!$I$6)),ROUNDDOWN(G26*'選項&amp;設定'!$J$6,0),IF(AND(E26='選項&amp;設定'!$K$7,$H$6='選項&amp;設定'!$C$5,G26&gt;('選項&amp;設定'!$I$6)),ROUNDDOWN(G26*'選項&amp;設定'!$J$7,0),IF(AND(E26&lt;&gt;'選項&amp;設定'!$K$7,$H$6='選項&amp;設定'!$C$7,G26&gt;20010),ROUNDDOWN(G26*10%,0),IF(AND(E26&lt;&gt;'選項&amp;設定'!$K$7,$H$6='選項&amp;設定'!$C$7,G26&lt;20011),0,IF(AND(E26&lt;&gt;'選項&amp;設定'!$K$7,$H$6='選項&amp;設定'!$C$8,G26&gt;20010),ROUNDDOWN(G26*10%,0),IF(AND(E26&lt;&gt;'選項&amp;設定'!$K$7,$H$6='選項&amp;設定'!$C$8,G26&lt;20011),0,IF(AND(E26&lt;&gt;'選項&amp;設定'!$K$7,$H$6='選項&amp;設定'!$C$9),0,ROUNDDOWN(G26*20%,0)))))))))</f>
        <v>0</v>
      </c>
      <c r="K26" s="49" t="str">
        <f>IF(E26='選項&amp;設定'!$K$8,"聲明當年度居留達183天"," ")</f>
        <v xml:space="preserve"> </v>
      </c>
      <c r="L26" s="50"/>
      <c r="M26" s="33"/>
      <c r="N26" s="64" t="str">
        <f t="shared" si="1"/>
        <v/>
      </c>
    </row>
    <row r="27" spans="1:14" ht="34.5" customHeight="1" x14ac:dyDescent="0.25">
      <c r="A27" s="112"/>
      <c r="B27" s="29">
        <v>16</v>
      </c>
      <c r="C27" s="36"/>
      <c r="D27" s="101" t="str">
        <f t="shared" si="2"/>
        <v/>
      </c>
      <c r="E27" s="24"/>
      <c r="F27" s="24"/>
      <c r="G27" s="30"/>
      <c r="H27" s="30">
        <f t="shared" si="3"/>
        <v>0</v>
      </c>
      <c r="I27" s="63">
        <f>IF($H$6=50,ROUND(G27*'選項&amp;設定'!$G$4,0),0)</f>
        <v>0</v>
      </c>
      <c r="J27" s="34">
        <f>IF(AND(E27&lt;&gt;'選項&amp;設定'!$K$7,$H$6='選項&amp;設定'!$C$5),0,IF(AND(E27='選項&amp;設定'!$K$7,$H$6='選項&amp;設定'!$C$5,G27&lt;=('選項&amp;設定'!$I$6)),ROUNDDOWN(G27*'選項&amp;設定'!$J$6,0),IF(AND(E27='選項&amp;設定'!$K$7,$H$6='選項&amp;設定'!$C$5,G27&gt;('選項&amp;設定'!$I$6)),ROUNDDOWN(G27*'選項&amp;設定'!$J$7,0),IF(AND(E27&lt;&gt;'選項&amp;設定'!$K$7,$H$6='選項&amp;設定'!$C$7,G27&gt;20010),ROUNDDOWN(G27*10%,0),IF(AND(E27&lt;&gt;'選項&amp;設定'!$K$7,$H$6='選項&amp;設定'!$C$7,G27&lt;20011),0,IF(AND(E27&lt;&gt;'選項&amp;設定'!$K$7,$H$6='選項&amp;設定'!$C$8,G27&gt;20010),ROUNDDOWN(G27*10%,0),IF(AND(E27&lt;&gt;'選項&amp;設定'!$K$7,$H$6='選項&amp;設定'!$C$8,G27&lt;20011),0,IF(AND(E27&lt;&gt;'選項&amp;設定'!$K$7,$H$6='選項&amp;設定'!$C$9),0,ROUNDDOWN(G27*20%,0)))))))))</f>
        <v>0</v>
      </c>
      <c r="K27" s="49" t="str">
        <f>IF(E27='選項&amp;設定'!$K$8,"聲明當年度居留達183天"," ")</f>
        <v xml:space="preserve"> </v>
      </c>
      <c r="L27" s="50"/>
      <c r="M27" s="33"/>
      <c r="N27" s="64" t="str">
        <f t="shared" si="1"/>
        <v/>
      </c>
    </row>
    <row r="28" spans="1:14" ht="34.5" customHeight="1" x14ac:dyDescent="0.25">
      <c r="A28" s="112"/>
      <c r="B28" s="29">
        <v>17</v>
      </c>
      <c r="C28" s="36"/>
      <c r="D28" s="101" t="str">
        <f t="shared" si="2"/>
        <v/>
      </c>
      <c r="E28" s="24"/>
      <c r="F28" s="24"/>
      <c r="G28" s="30"/>
      <c r="H28" s="30">
        <f t="shared" si="3"/>
        <v>0</v>
      </c>
      <c r="I28" s="63">
        <f>IF($H$6=50,ROUND(G28*'選項&amp;設定'!$G$4,0),0)</f>
        <v>0</v>
      </c>
      <c r="J28" s="34">
        <f>IF(AND(E28&lt;&gt;'選項&amp;設定'!$K$7,$H$6='選項&amp;設定'!$C$5),0,IF(AND(E28='選項&amp;設定'!$K$7,$H$6='選項&amp;設定'!$C$5,G28&lt;=('選項&amp;設定'!$I$6)),ROUNDDOWN(G28*'選項&amp;設定'!$J$6,0),IF(AND(E28='選項&amp;設定'!$K$7,$H$6='選項&amp;設定'!$C$5,G28&gt;('選項&amp;設定'!$I$6)),ROUNDDOWN(G28*'選項&amp;設定'!$J$7,0),IF(AND(E28&lt;&gt;'選項&amp;設定'!$K$7,$H$6='選項&amp;設定'!$C$7,G28&gt;20010),ROUNDDOWN(G28*10%,0),IF(AND(E28&lt;&gt;'選項&amp;設定'!$K$7,$H$6='選項&amp;設定'!$C$7,G28&lt;20011),0,IF(AND(E28&lt;&gt;'選項&amp;設定'!$K$7,$H$6='選項&amp;設定'!$C$8,G28&gt;20010),ROUNDDOWN(G28*10%,0),IF(AND(E28&lt;&gt;'選項&amp;設定'!$K$7,$H$6='選項&amp;設定'!$C$8,G28&lt;20011),0,IF(AND(E28&lt;&gt;'選項&amp;設定'!$K$7,$H$6='選項&amp;設定'!$C$9),0,ROUNDDOWN(G28*20%,0)))))))))</f>
        <v>0</v>
      </c>
      <c r="K28" s="49" t="str">
        <f>IF(E28='選項&amp;設定'!$K$8,"聲明當年度居留達183天"," ")</f>
        <v xml:space="preserve"> </v>
      </c>
      <c r="L28" s="50"/>
      <c r="M28" s="33"/>
      <c r="N28" s="64" t="str">
        <f t="shared" si="1"/>
        <v/>
      </c>
    </row>
    <row r="29" spans="1:14" ht="34.5" customHeight="1" x14ac:dyDescent="0.25">
      <c r="A29" s="112"/>
      <c r="B29" s="29">
        <v>18</v>
      </c>
      <c r="C29" s="36"/>
      <c r="D29" s="101" t="str">
        <f t="shared" si="2"/>
        <v/>
      </c>
      <c r="E29" s="24"/>
      <c r="F29" s="24"/>
      <c r="G29" s="30"/>
      <c r="H29" s="30">
        <f t="shared" si="3"/>
        <v>0</v>
      </c>
      <c r="I29" s="63">
        <f>IF($H$6=50,ROUND(G29*'選項&amp;設定'!$G$4,0),0)</f>
        <v>0</v>
      </c>
      <c r="J29" s="34">
        <f>IF(AND(E29&lt;&gt;'選項&amp;設定'!$K$7,$H$6='選項&amp;設定'!$C$5),0,IF(AND(E29='選項&amp;設定'!$K$7,$H$6='選項&amp;設定'!$C$5,G29&lt;=('選項&amp;設定'!$I$6)),ROUNDDOWN(G29*'選項&amp;設定'!$J$6,0),IF(AND(E29='選項&amp;設定'!$K$7,$H$6='選項&amp;設定'!$C$5,G29&gt;('選項&amp;設定'!$I$6)),ROUNDDOWN(G29*'選項&amp;設定'!$J$7,0),IF(AND(E29&lt;&gt;'選項&amp;設定'!$K$7,$H$6='選項&amp;設定'!$C$7,G29&gt;20010),ROUNDDOWN(G29*10%,0),IF(AND(E29&lt;&gt;'選項&amp;設定'!$K$7,$H$6='選項&amp;設定'!$C$7,G29&lt;20011),0,IF(AND(E29&lt;&gt;'選項&amp;設定'!$K$7,$H$6='選項&amp;設定'!$C$8,G29&gt;20010),ROUNDDOWN(G29*10%,0),IF(AND(E29&lt;&gt;'選項&amp;設定'!$K$7,$H$6='選項&amp;設定'!$C$8,G29&lt;20011),0,IF(AND(E29&lt;&gt;'選項&amp;設定'!$K$7,$H$6='選項&amp;設定'!$C$9),0,ROUNDDOWN(G29*20%,0)))))))))</f>
        <v>0</v>
      </c>
      <c r="K29" s="49" t="str">
        <f>IF(E29='選項&amp;設定'!$K$8,"聲明當年度居留達183天"," ")</f>
        <v xml:space="preserve"> </v>
      </c>
      <c r="L29" s="50"/>
      <c r="M29" s="33"/>
      <c r="N29" s="64" t="str">
        <f t="shared" si="1"/>
        <v/>
      </c>
    </row>
    <row r="30" spans="1:14" ht="34.5" customHeight="1" x14ac:dyDescent="0.25">
      <c r="A30" s="112"/>
      <c r="B30" s="29">
        <v>19</v>
      </c>
      <c r="C30" s="36"/>
      <c r="D30" s="101" t="str">
        <f t="shared" si="2"/>
        <v/>
      </c>
      <c r="E30" s="24"/>
      <c r="F30" s="24"/>
      <c r="G30" s="30"/>
      <c r="H30" s="30">
        <f t="shared" si="3"/>
        <v>0</v>
      </c>
      <c r="I30" s="63">
        <f>IF($H$6=50,ROUND(G30*'選項&amp;設定'!$G$4,0),0)</f>
        <v>0</v>
      </c>
      <c r="J30" s="34">
        <f>IF(AND(E30&lt;&gt;'選項&amp;設定'!$K$7,$H$6='選項&amp;設定'!$C$5),0,IF(AND(E30='選項&amp;設定'!$K$7,$H$6='選項&amp;設定'!$C$5,G30&lt;=('選項&amp;設定'!$I$6)),ROUNDDOWN(G30*'選項&amp;設定'!$J$6,0),IF(AND(E30='選項&amp;設定'!$K$7,$H$6='選項&amp;設定'!$C$5,G30&gt;('選項&amp;設定'!$I$6)),ROUNDDOWN(G30*'選項&amp;設定'!$J$7,0),IF(AND(E30&lt;&gt;'選項&amp;設定'!$K$7,$H$6='選項&amp;設定'!$C$7,G30&gt;20010),ROUNDDOWN(G30*10%,0),IF(AND(E30&lt;&gt;'選項&amp;設定'!$K$7,$H$6='選項&amp;設定'!$C$7,G30&lt;20011),0,IF(AND(E30&lt;&gt;'選項&amp;設定'!$K$7,$H$6='選項&amp;設定'!$C$8,G30&gt;20010),ROUNDDOWN(G30*10%,0),IF(AND(E30&lt;&gt;'選項&amp;設定'!$K$7,$H$6='選項&amp;設定'!$C$8,G30&lt;20011),0,IF(AND(E30&lt;&gt;'選項&amp;設定'!$K$7,$H$6='選項&amp;設定'!$C$9),0,ROUNDDOWN(G30*20%,0)))))))))</f>
        <v>0</v>
      </c>
      <c r="K30" s="49" t="str">
        <f>IF(E30='選項&amp;設定'!$K$8,"聲明當年度居留達183天"," ")</f>
        <v xml:space="preserve"> </v>
      </c>
      <c r="L30" s="50"/>
      <c r="M30" s="33"/>
      <c r="N30" s="64" t="str">
        <f t="shared" si="1"/>
        <v/>
      </c>
    </row>
    <row r="31" spans="1:14" ht="34.5" customHeight="1" x14ac:dyDescent="0.25">
      <c r="A31" s="112"/>
      <c r="B31" s="29">
        <v>20</v>
      </c>
      <c r="C31" s="36"/>
      <c r="D31" s="101" t="str">
        <f t="shared" si="2"/>
        <v/>
      </c>
      <c r="E31" s="24"/>
      <c r="F31" s="24"/>
      <c r="G31" s="30"/>
      <c r="H31" s="30">
        <f t="shared" ref="H31:H61" si="4">G31</f>
        <v>0</v>
      </c>
      <c r="I31" s="63">
        <f>IF($H$6=50,ROUND(G31*'選項&amp;設定'!$G$4,0),0)</f>
        <v>0</v>
      </c>
      <c r="J31" s="34">
        <f>IF(AND(E31&lt;&gt;'選項&amp;設定'!$K$7,$H$6='選項&amp;設定'!$C$5),0,IF(AND(E31='選項&amp;設定'!$K$7,$H$6='選項&amp;設定'!$C$5,G31&lt;=('選項&amp;設定'!$I$6)),ROUNDDOWN(G31*'選項&amp;設定'!$J$6,0),IF(AND(E31='選項&amp;設定'!$K$7,$H$6='選項&amp;設定'!$C$5,G31&gt;('選項&amp;設定'!$I$6)),ROUNDDOWN(G31*'選項&amp;設定'!$J$7,0),IF(AND(E31&lt;&gt;'選項&amp;設定'!$K$7,$H$6='選項&amp;設定'!$C$7,G31&gt;20010),ROUNDDOWN(G31*10%,0),IF(AND(E31&lt;&gt;'選項&amp;設定'!$K$7,$H$6='選項&amp;設定'!$C$7,G31&lt;20011),0,IF(AND(E31&lt;&gt;'選項&amp;設定'!$K$7,$H$6='選項&amp;設定'!$C$8,G31&gt;20010),ROUNDDOWN(G31*10%,0),IF(AND(E31&lt;&gt;'選項&amp;設定'!$K$7,$H$6='選項&amp;設定'!$C$8,G31&lt;20011),0,IF(AND(E31&lt;&gt;'選項&amp;設定'!$K$7,$H$6='選項&amp;設定'!$C$9),0,ROUNDDOWN(G31*20%,0)))))))))</f>
        <v>0</v>
      </c>
      <c r="K31" s="49" t="str">
        <f>IF(E31='選項&amp;設定'!$K$8,"聲明當年度居留達183天"," ")</f>
        <v xml:space="preserve"> </v>
      </c>
      <c r="L31" s="50"/>
      <c r="M31" s="33"/>
      <c r="N31" s="64" t="str">
        <f t="shared" si="1"/>
        <v/>
      </c>
    </row>
    <row r="32" spans="1:14" ht="34.5" customHeight="1" x14ac:dyDescent="0.25">
      <c r="A32" s="112"/>
      <c r="B32" s="29">
        <v>21</v>
      </c>
      <c r="C32" s="36"/>
      <c r="D32" s="101" t="str">
        <f t="shared" si="2"/>
        <v/>
      </c>
      <c r="E32" s="24"/>
      <c r="F32" s="24"/>
      <c r="G32" s="30"/>
      <c r="H32" s="30">
        <f t="shared" si="4"/>
        <v>0</v>
      </c>
      <c r="I32" s="63">
        <f>IF($H$6=50,ROUND(G32*'選項&amp;設定'!$G$4,0),0)</f>
        <v>0</v>
      </c>
      <c r="J32" s="34">
        <f>IF(AND(E32&lt;&gt;'選項&amp;設定'!$K$7,$H$6='選項&amp;設定'!$C$5),0,IF(AND(E32='選項&amp;設定'!$K$7,$H$6='選項&amp;設定'!$C$5,G32&lt;=('選項&amp;設定'!$I$6)),ROUNDDOWN(G32*'選項&amp;設定'!$J$6,0),IF(AND(E32='選項&amp;設定'!$K$7,$H$6='選項&amp;設定'!$C$5,G32&gt;('選項&amp;設定'!$I$6)),ROUNDDOWN(G32*'選項&amp;設定'!$J$7,0),IF(AND(E32&lt;&gt;'選項&amp;設定'!$K$7,$H$6='選項&amp;設定'!$C$7,G32&gt;20010),ROUNDDOWN(G32*10%,0),IF(AND(E32&lt;&gt;'選項&amp;設定'!$K$7,$H$6='選項&amp;設定'!$C$7,G32&lt;20011),0,IF(AND(E32&lt;&gt;'選項&amp;設定'!$K$7,$H$6='選項&amp;設定'!$C$8,G32&gt;20010),ROUNDDOWN(G32*10%,0),IF(AND(E32&lt;&gt;'選項&amp;設定'!$K$7,$H$6='選項&amp;設定'!$C$8,G32&lt;20011),0,IF(AND(E32&lt;&gt;'選項&amp;設定'!$K$7,$H$6='選項&amp;設定'!$C$9),0,ROUNDDOWN(G32*20%,0)))))))))</f>
        <v>0</v>
      </c>
      <c r="K32" s="49" t="str">
        <f>IF(E32='選項&amp;設定'!$K$8,"聲明當年度居留達183天"," ")</f>
        <v xml:space="preserve"> </v>
      </c>
      <c r="L32" s="50"/>
      <c r="M32" s="33"/>
      <c r="N32" s="64" t="str">
        <f t="shared" si="1"/>
        <v/>
      </c>
    </row>
    <row r="33" spans="1:14" ht="34.5" customHeight="1" x14ac:dyDescent="0.25">
      <c r="A33" s="112"/>
      <c r="B33" s="29">
        <v>22</v>
      </c>
      <c r="C33" s="36"/>
      <c r="D33" s="101" t="str">
        <f t="shared" si="2"/>
        <v/>
      </c>
      <c r="E33" s="24"/>
      <c r="F33" s="24"/>
      <c r="G33" s="30"/>
      <c r="H33" s="30">
        <f t="shared" si="4"/>
        <v>0</v>
      </c>
      <c r="I33" s="63">
        <f>IF($H$6=50,ROUND(G33*'選項&amp;設定'!$G$4,0),0)</f>
        <v>0</v>
      </c>
      <c r="J33" s="34">
        <f>IF(AND(E33&lt;&gt;'選項&amp;設定'!$K$7,$H$6='選項&amp;設定'!$C$5),0,IF(AND(E33='選項&amp;設定'!$K$7,$H$6='選項&amp;設定'!$C$5,G33&lt;=('選項&amp;設定'!$I$6)),ROUNDDOWN(G33*'選項&amp;設定'!$J$6,0),IF(AND(E33='選項&amp;設定'!$K$7,$H$6='選項&amp;設定'!$C$5,G33&gt;('選項&amp;設定'!$I$6)),ROUNDDOWN(G33*'選項&amp;設定'!$J$7,0),IF(AND(E33&lt;&gt;'選項&amp;設定'!$K$7,$H$6='選項&amp;設定'!$C$7,G33&gt;20010),ROUNDDOWN(G33*10%,0),IF(AND(E33&lt;&gt;'選項&amp;設定'!$K$7,$H$6='選項&amp;設定'!$C$7,G33&lt;20011),0,IF(AND(E33&lt;&gt;'選項&amp;設定'!$K$7,$H$6='選項&amp;設定'!$C$8,G33&gt;20010),ROUNDDOWN(G33*10%,0),IF(AND(E33&lt;&gt;'選項&amp;設定'!$K$7,$H$6='選項&amp;設定'!$C$8,G33&lt;20011),0,IF(AND(E33&lt;&gt;'選項&amp;設定'!$K$7,$H$6='選項&amp;設定'!$C$9),0,ROUNDDOWN(G33*20%,0)))))))))</f>
        <v>0</v>
      </c>
      <c r="K33" s="49" t="str">
        <f>IF(E33='選項&amp;設定'!$K$8,"聲明當年度居留達183天"," ")</f>
        <v xml:space="preserve"> </v>
      </c>
      <c r="L33" s="50"/>
      <c r="M33" s="33"/>
      <c r="N33" s="64" t="str">
        <f t="shared" si="1"/>
        <v/>
      </c>
    </row>
    <row r="34" spans="1:14" ht="34.5" customHeight="1" x14ac:dyDescent="0.25">
      <c r="A34" s="112"/>
      <c r="B34" s="29">
        <v>23</v>
      </c>
      <c r="C34" s="36"/>
      <c r="D34" s="101" t="str">
        <f t="shared" si="2"/>
        <v/>
      </c>
      <c r="E34" s="24"/>
      <c r="F34" s="24"/>
      <c r="G34" s="30"/>
      <c r="H34" s="30">
        <f t="shared" si="4"/>
        <v>0</v>
      </c>
      <c r="I34" s="63">
        <f>IF($H$6=50,ROUND(G34*'選項&amp;設定'!$G$4,0),0)</f>
        <v>0</v>
      </c>
      <c r="J34" s="34">
        <f>IF(AND(E34&lt;&gt;'選項&amp;設定'!$K$7,$H$6='選項&amp;設定'!$C$5),0,IF(AND(E34='選項&amp;設定'!$K$7,$H$6='選項&amp;設定'!$C$5,G34&lt;=('選項&amp;設定'!$I$6)),ROUNDDOWN(G34*'選項&amp;設定'!$J$6,0),IF(AND(E34='選項&amp;設定'!$K$7,$H$6='選項&amp;設定'!$C$5,G34&gt;('選項&amp;設定'!$I$6)),ROUNDDOWN(G34*'選項&amp;設定'!$J$7,0),IF(AND(E34&lt;&gt;'選項&amp;設定'!$K$7,$H$6='選項&amp;設定'!$C$7,G34&gt;20010),ROUNDDOWN(G34*10%,0),IF(AND(E34&lt;&gt;'選項&amp;設定'!$K$7,$H$6='選項&amp;設定'!$C$7,G34&lt;20011),0,IF(AND(E34&lt;&gt;'選項&amp;設定'!$K$7,$H$6='選項&amp;設定'!$C$8,G34&gt;20010),ROUNDDOWN(G34*10%,0),IF(AND(E34&lt;&gt;'選項&amp;設定'!$K$7,$H$6='選項&amp;設定'!$C$8,G34&lt;20011),0,IF(AND(E34&lt;&gt;'選項&amp;設定'!$K$7,$H$6='選項&amp;設定'!$C$9),0,ROUNDDOWN(G34*20%,0)))))))))</f>
        <v>0</v>
      </c>
      <c r="K34" s="49" t="str">
        <f>IF(E34='選項&amp;設定'!$K$8,"聲明當年度居留達183天"," ")</f>
        <v xml:space="preserve"> </v>
      </c>
      <c r="L34" s="50"/>
      <c r="M34" s="33"/>
      <c r="N34" s="64" t="str">
        <f t="shared" si="1"/>
        <v/>
      </c>
    </row>
    <row r="35" spans="1:14" ht="34.5" customHeight="1" x14ac:dyDescent="0.25">
      <c r="A35" s="112"/>
      <c r="B35" s="29">
        <v>24</v>
      </c>
      <c r="C35" s="36"/>
      <c r="D35" s="101" t="str">
        <f t="shared" si="2"/>
        <v/>
      </c>
      <c r="E35" s="24"/>
      <c r="F35" s="24"/>
      <c r="G35" s="30"/>
      <c r="H35" s="30">
        <f t="shared" si="4"/>
        <v>0</v>
      </c>
      <c r="I35" s="63">
        <f>IF($H$6=50,ROUND(G35*'選項&amp;設定'!$G$4,0),0)</f>
        <v>0</v>
      </c>
      <c r="J35" s="34">
        <f>IF(AND(E35&lt;&gt;'選項&amp;設定'!$K$7,$H$6='選項&amp;設定'!$C$5),0,IF(AND(E35='選項&amp;設定'!$K$7,$H$6='選項&amp;設定'!$C$5,G35&lt;=('選項&amp;設定'!$I$6)),ROUNDDOWN(G35*'選項&amp;設定'!$J$6,0),IF(AND(E35='選項&amp;設定'!$K$7,$H$6='選項&amp;設定'!$C$5,G35&gt;('選項&amp;設定'!$I$6)),ROUNDDOWN(G35*'選項&amp;設定'!$J$7,0),IF(AND(E35&lt;&gt;'選項&amp;設定'!$K$7,$H$6='選項&amp;設定'!$C$7,G35&gt;20010),ROUNDDOWN(G35*10%,0),IF(AND(E35&lt;&gt;'選項&amp;設定'!$K$7,$H$6='選項&amp;設定'!$C$7,G35&lt;20011),0,IF(AND(E35&lt;&gt;'選項&amp;設定'!$K$7,$H$6='選項&amp;設定'!$C$8,G35&gt;20010),ROUNDDOWN(G35*10%,0),IF(AND(E35&lt;&gt;'選項&amp;設定'!$K$7,$H$6='選項&amp;設定'!$C$8,G35&lt;20011),0,IF(AND(E35&lt;&gt;'選項&amp;設定'!$K$7,$H$6='選項&amp;設定'!$C$9),0,ROUNDDOWN(G35*20%,0)))))))))</f>
        <v>0</v>
      </c>
      <c r="K35" s="49" t="str">
        <f>IF(E35='選項&amp;設定'!$K$8,"聲明當年度居留達183天"," ")</f>
        <v xml:space="preserve"> </v>
      </c>
      <c r="L35" s="50"/>
      <c r="M35" s="33"/>
      <c r="N35" s="64" t="str">
        <f t="shared" si="1"/>
        <v/>
      </c>
    </row>
    <row r="36" spans="1:14" ht="34.5" customHeight="1" x14ac:dyDescent="0.25">
      <c r="A36" s="112"/>
      <c r="B36" s="29">
        <v>25</v>
      </c>
      <c r="C36" s="36"/>
      <c r="D36" s="101" t="str">
        <f t="shared" si="2"/>
        <v/>
      </c>
      <c r="E36" s="24"/>
      <c r="F36" s="24"/>
      <c r="G36" s="30"/>
      <c r="H36" s="30">
        <f t="shared" si="4"/>
        <v>0</v>
      </c>
      <c r="I36" s="63">
        <f>IF($H$6=50,ROUND(G36*'選項&amp;設定'!$G$4,0),0)</f>
        <v>0</v>
      </c>
      <c r="J36" s="34">
        <f>IF(AND(E36&lt;&gt;'選項&amp;設定'!$K$7,$H$6='選項&amp;設定'!$C$5),0,IF(AND(E36='選項&amp;設定'!$K$7,$H$6='選項&amp;設定'!$C$5,G36&lt;=('選項&amp;設定'!$I$6)),ROUNDDOWN(G36*'選項&amp;設定'!$J$6,0),IF(AND(E36='選項&amp;設定'!$K$7,$H$6='選項&amp;設定'!$C$5,G36&gt;('選項&amp;設定'!$I$6)),ROUNDDOWN(G36*'選項&amp;設定'!$J$7,0),IF(AND(E36&lt;&gt;'選項&amp;設定'!$K$7,$H$6='選項&amp;設定'!$C$7,G36&gt;20010),ROUNDDOWN(G36*10%,0),IF(AND(E36&lt;&gt;'選項&amp;設定'!$K$7,$H$6='選項&amp;設定'!$C$7,G36&lt;20011),0,IF(AND(E36&lt;&gt;'選項&amp;設定'!$K$7,$H$6='選項&amp;設定'!$C$8,G36&gt;20010),ROUNDDOWN(G36*10%,0),IF(AND(E36&lt;&gt;'選項&amp;設定'!$K$7,$H$6='選項&amp;設定'!$C$8,G36&lt;20011),0,IF(AND(E36&lt;&gt;'選項&amp;設定'!$K$7,$H$6='選項&amp;設定'!$C$9),0,ROUNDDOWN(G36*20%,0)))))))))</f>
        <v>0</v>
      </c>
      <c r="K36" s="49" t="str">
        <f>IF(E36='選項&amp;設定'!$K$8,"聲明當年度居留達183天"," ")</f>
        <v xml:space="preserve"> </v>
      </c>
      <c r="L36" s="50"/>
      <c r="M36" s="33"/>
      <c r="N36" s="64" t="str">
        <f t="shared" si="1"/>
        <v/>
      </c>
    </row>
    <row r="37" spans="1:14" ht="34.5" customHeight="1" x14ac:dyDescent="0.25">
      <c r="A37" s="112"/>
      <c r="B37" s="29">
        <v>26</v>
      </c>
      <c r="C37" s="36"/>
      <c r="D37" s="101" t="str">
        <f t="shared" si="2"/>
        <v/>
      </c>
      <c r="E37" s="24"/>
      <c r="F37" s="24"/>
      <c r="G37" s="30"/>
      <c r="H37" s="30">
        <f t="shared" si="4"/>
        <v>0</v>
      </c>
      <c r="I37" s="63">
        <f>IF($H$6=50,ROUND(G37*'選項&amp;設定'!$G$4,0),0)</f>
        <v>0</v>
      </c>
      <c r="J37" s="34">
        <f>IF(AND(E37&lt;&gt;'選項&amp;設定'!$K$7,$H$6='選項&amp;設定'!$C$5),0,IF(AND(E37='選項&amp;設定'!$K$7,$H$6='選項&amp;設定'!$C$5,G37&lt;=('選項&amp;設定'!$I$6)),ROUNDDOWN(G37*'選項&amp;設定'!$J$6,0),IF(AND(E37='選項&amp;設定'!$K$7,$H$6='選項&amp;設定'!$C$5,G37&gt;('選項&amp;設定'!$I$6)),ROUNDDOWN(G37*'選項&amp;設定'!$J$7,0),IF(AND(E37&lt;&gt;'選項&amp;設定'!$K$7,$H$6='選項&amp;設定'!$C$7,G37&gt;20010),ROUNDDOWN(G37*10%,0),IF(AND(E37&lt;&gt;'選項&amp;設定'!$K$7,$H$6='選項&amp;設定'!$C$7,G37&lt;20011),0,IF(AND(E37&lt;&gt;'選項&amp;設定'!$K$7,$H$6='選項&amp;設定'!$C$8,G37&gt;20010),ROUNDDOWN(G37*10%,0),IF(AND(E37&lt;&gt;'選項&amp;設定'!$K$7,$H$6='選項&amp;設定'!$C$8,G37&lt;20011),0,IF(AND(E37&lt;&gt;'選項&amp;設定'!$K$7,$H$6='選項&amp;設定'!$C$9),0,ROUNDDOWN(G37*20%,0)))))))))</f>
        <v>0</v>
      </c>
      <c r="K37" s="49" t="str">
        <f>IF(E37='選項&amp;設定'!$K$8,"聲明當年度居留達183天"," ")</f>
        <v xml:space="preserve"> </v>
      </c>
      <c r="L37" s="50"/>
      <c r="M37" s="33"/>
      <c r="N37" s="64" t="str">
        <f t="shared" si="1"/>
        <v/>
      </c>
    </row>
    <row r="38" spans="1:14" ht="34.5" customHeight="1" x14ac:dyDescent="0.25">
      <c r="A38" s="112"/>
      <c r="B38" s="29">
        <v>27</v>
      </c>
      <c r="C38" s="36"/>
      <c r="D38" s="101" t="str">
        <f t="shared" si="2"/>
        <v/>
      </c>
      <c r="E38" s="24"/>
      <c r="F38" s="24"/>
      <c r="G38" s="30"/>
      <c r="H38" s="30">
        <f t="shared" si="4"/>
        <v>0</v>
      </c>
      <c r="I38" s="63">
        <f>IF($H$6=50,ROUND(G38*'選項&amp;設定'!$G$4,0),0)</f>
        <v>0</v>
      </c>
      <c r="J38" s="34">
        <f>IF(AND(E38&lt;&gt;'選項&amp;設定'!$K$7,$H$6='選項&amp;設定'!$C$5),0,IF(AND(E38='選項&amp;設定'!$K$7,$H$6='選項&amp;設定'!$C$5,G38&lt;=('選項&amp;設定'!$I$6)),ROUNDDOWN(G38*'選項&amp;設定'!$J$6,0),IF(AND(E38='選項&amp;設定'!$K$7,$H$6='選項&amp;設定'!$C$5,G38&gt;('選項&amp;設定'!$I$6)),ROUNDDOWN(G38*'選項&amp;設定'!$J$7,0),IF(AND(E38&lt;&gt;'選項&amp;設定'!$K$7,$H$6='選項&amp;設定'!$C$7,G38&gt;20010),ROUNDDOWN(G38*10%,0),IF(AND(E38&lt;&gt;'選項&amp;設定'!$K$7,$H$6='選項&amp;設定'!$C$7,G38&lt;20011),0,IF(AND(E38&lt;&gt;'選項&amp;設定'!$K$7,$H$6='選項&amp;設定'!$C$8,G38&gt;20010),ROUNDDOWN(G38*10%,0),IF(AND(E38&lt;&gt;'選項&amp;設定'!$K$7,$H$6='選項&amp;設定'!$C$8,G38&lt;20011),0,IF(AND(E38&lt;&gt;'選項&amp;設定'!$K$7,$H$6='選項&amp;設定'!$C$9),0,ROUNDDOWN(G38*20%,0)))))))))</f>
        <v>0</v>
      </c>
      <c r="K38" s="49" t="str">
        <f>IF(E38='選項&amp;設定'!$K$8,"聲明當年度居留達183天"," ")</f>
        <v xml:space="preserve"> </v>
      </c>
      <c r="L38" s="50"/>
      <c r="M38" s="33"/>
      <c r="N38" s="64" t="str">
        <f t="shared" si="1"/>
        <v/>
      </c>
    </row>
    <row r="39" spans="1:14" ht="34.5" customHeight="1" x14ac:dyDescent="0.25">
      <c r="A39" s="112"/>
      <c r="B39" s="29">
        <v>28</v>
      </c>
      <c r="C39" s="36"/>
      <c r="D39" s="101" t="str">
        <f t="shared" si="2"/>
        <v/>
      </c>
      <c r="E39" s="24"/>
      <c r="F39" s="24"/>
      <c r="G39" s="30"/>
      <c r="H39" s="30">
        <f t="shared" si="4"/>
        <v>0</v>
      </c>
      <c r="I39" s="63">
        <f>IF($H$6=50,ROUND(G39*'選項&amp;設定'!$G$4,0),0)</f>
        <v>0</v>
      </c>
      <c r="J39" s="34">
        <f>IF(AND(E39&lt;&gt;'選項&amp;設定'!$K$7,$H$6='選項&amp;設定'!$C$5),0,IF(AND(E39='選項&amp;設定'!$K$7,$H$6='選項&amp;設定'!$C$5,G39&lt;=('選項&amp;設定'!$I$6)),ROUNDDOWN(G39*'選項&amp;設定'!$J$6,0),IF(AND(E39='選項&amp;設定'!$K$7,$H$6='選項&amp;設定'!$C$5,G39&gt;('選項&amp;設定'!$I$6)),ROUNDDOWN(G39*'選項&amp;設定'!$J$7,0),IF(AND(E39&lt;&gt;'選項&amp;設定'!$K$7,$H$6='選項&amp;設定'!$C$7,G39&gt;20010),ROUNDDOWN(G39*10%,0),IF(AND(E39&lt;&gt;'選項&amp;設定'!$K$7,$H$6='選項&amp;設定'!$C$7,G39&lt;20011),0,IF(AND(E39&lt;&gt;'選項&amp;設定'!$K$7,$H$6='選項&amp;設定'!$C$8,G39&gt;20010),ROUNDDOWN(G39*10%,0),IF(AND(E39&lt;&gt;'選項&amp;設定'!$K$7,$H$6='選項&amp;設定'!$C$8,G39&lt;20011),0,IF(AND(E39&lt;&gt;'選項&amp;設定'!$K$7,$H$6='選項&amp;設定'!$C$9),0,ROUNDDOWN(G39*20%,0)))))))))</f>
        <v>0</v>
      </c>
      <c r="K39" s="49" t="str">
        <f>IF(E39='選項&amp;設定'!$K$8,"聲明當年度居留達183天"," ")</f>
        <v xml:space="preserve"> </v>
      </c>
      <c r="L39" s="50"/>
      <c r="M39" s="33"/>
      <c r="N39" s="64" t="str">
        <f t="shared" si="1"/>
        <v/>
      </c>
    </row>
    <row r="40" spans="1:14" ht="34.5" customHeight="1" x14ac:dyDescent="0.25">
      <c r="A40" s="112"/>
      <c r="B40" s="29">
        <v>29</v>
      </c>
      <c r="C40" s="36"/>
      <c r="D40" s="101" t="str">
        <f t="shared" si="2"/>
        <v/>
      </c>
      <c r="E40" s="24"/>
      <c r="F40" s="24"/>
      <c r="G40" s="30"/>
      <c r="H40" s="30">
        <f t="shared" si="4"/>
        <v>0</v>
      </c>
      <c r="I40" s="63">
        <f>IF($H$6=50,ROUND(G40*'選項&amp;設定'!$G$4,0),0)</f>
        <v>0</v>
      </c>
      <c r="J40" s="34">
        <f>IF(AND(E40&lt;&gt;'選項&amp;設定'!$K$7,$H$6='選項&amp;設定'!$C$5),0,IF(AND(E40='選項&amp;設定'!$K$7,$H$6='選項&amp;設定'!$C$5,G40&lt;=('選項&amp;設定'!$I$6)),ROUNDDOWN(G40*'選項&amp;設定'!$J$6,0),IF(AND(E40='選項&amp;設定'!$K$7,$H$6='選項&amp;設定'!$C$5,G40&gt;('選項&amp;設定'!$I$6)),ROUNDDOWN(G40*'選項&amp;設定'!$J$7,0),IF(AND(E40&lt;&gt;'選項&amp;設定'!$K$7,$H$6='選項&amp;設定'!$C$7,G40&gt;20010),ROUNDDOWN(G40*10%,0),IF(AND(E40&lt;&gt;'選項&amp;設定'!$K$7,$H$6='選項&amp;設定'!$C$7,G40&lt;20011),0,IF(AND(E40&lt;&gt;'選項&amp;設定'!$K$7,$H$6='選項&amp;設定'!$C$8,G40&gt;20010),ROUNDDOWN(G40*10%,0),IF(AND(E40&lt;&gt;'選項&amp;設定'!$K$7,$H$6='選項&amp;設定'!$C$8,G40&lt;20011),0,IF(AND(E40&lt;&gt;'選項&amp;設定'!$K$7,$H$6='選項&amp;設定'!$C$9),0,ROUNDDOWN(G40*20%,0)))))))))</f>
        <v>0</v>
      </c>
      <c r="K40" s="49" t="str">
        <f>IF(E40='選項&amp;設定'!$K$8,"聲明當年度居留達183天"," ")</f>
        <v xml:space="preserve"> </v>
      </c>
      <c r="L40" s="50"/>
      <c r="M40" s="33"/>
      <c r="N40" s="64" t="str">
        <f t="shared" si="1"/>
        <v/>
      </c>
    </row>
    <row r="41" spans="1:14" ht="34.5" customHeight="1" x14ac:dyDescent="0.25">
      <c r="A41" s="112"/>
      <c r="B41" s="29">
        <v>30</v>
      </c>
      <c r="C41" s="36"/>
      <c r="D41" s="101" t="str">
        <f t="shared" si="2"/>
        <v/>
      </c>
      <c r="E41" s="24"/>
      <c r="F41" s="24"/>
      <c r="G41" s="30"/>
      <c r="H41" s="30">
        <f t="shared" si="4"/>
        <v>0</v>
      </c>
      <c r="I41" s="63">
        <f>IF($H$6=50,ROUND(G41*'選項&amp;設定'!$G$4,0),0)</f>
        <v>0</v>
      </c>
      <c r="J41" s="34">
        <f>IF(AND(E41&lt;&gt;'選項&amp;設定'!$K$7,$H$6='選項&amp;設定'!$C$5),0,IF(AND(E41='選項&amp;設定'!$K$7,$H$6='選項&amp;設定'!$C$5,G41&lt;=('選項&amp;設定'!$I$6)),ROUNDDOWN(G41*'選項&amp;設定'!$J$6,0),IF(AND(E41='選項&amp;設定'!$K$7,$H$6='選項&amp;設定'!$C$5,G41&gt;('選項&amp;設定'!$I$6)),ROUNDDOWN(G41*'選項&amp;設定'!$J$7,0),IF(AND(E41&lt;&gt;'選項&amp;設定'!$K$7,$H$6='選項&amp;設定'!$C$7,G41&gt;20010),ROUNDDOWN(G41*10%,0),IF(AND(E41&lt;&gt;'選項&amp;設定'!$K$7,$H$6='選項&amp;設定'!$C$7,G41&lt;20011),0,IF(AND(E41&lt;&gt;'選項&amp;設定'!$K$7,$H$6='選項&amp;設定'!$C$8,G41&gt;20010),ROUNDDOWN(G41*10%,0),IF(AND(E41&lt;&gt;'選項&amp;設定'!$K$7,$H$6='選項&amp;設定'!$C$8,G41&lt;20011),0,IF(AND(E41&lt;&gt;'選項&amp;設定'!$K$7,$H$6='選項&amp;設定'!$C$9),0,ROUNDDOWN(G41*20%,0)))))))))</f>
        <v>0</v>
      </c>
      <c r="K41" s="49" t="str">
        <f>IF(E41='選項&amp;設定'!$K$8,"聲明當年度居留達183天"," ")</f>
        <v xml:space="preserve"> </v>
      </c>
      <c r="L41" s="50"/>
      <c r="M41" s="33"/>
      <c r="N41" s="64" t="str">
        <f t="shared" si="1"/>
        <v/>
      </c>
    </row>
    <row r="42" spans="1:14" ht="34.5" customHeight="1" x14ac:dyDescent="0.25">
      <c r="A42" s="112"/>
      <c r="B42" s="29">
        <v>31</v>
      </c>
      <c r="C42" s="36"/>
      <c r="D42" s="101" t="str">
        <f t="shared" si="2"/>
        <v/>
      </c>
      <c r="E42" s="24"/>
      <c r="F42" s="24"/>
      <c r="G42" s="30"/>
      <c r="H42" s="30">
        <f t="shared" si="4"/>
        <v>0</v>
      </c>
      <c r="I42" s="63">
        <f>IF($H$6=50,ROUND(G42*'選項&amp;設定'!$G$4,0),0)</f>
        <v>0</v>
      </c>
      <c r="J42" s="34">
        <f>IF(AND(E42&lt;&gt;'選項&amp;設定'!$K$7,$H$6='選項&amp;設定'!$C$5),0,IF(AND(E42='選項&amp;設定'!$K$7,$H$6='選項&amp;設定'!$C$5,G42&lt;=('選項&amp;設定'!$I$6)),ROUNDDOWN(G42*'選項&amp;設定'!$J$6,0),IF(AND(E42='選項&amp;設定'!$K$7,$H$6='選項&amp;設定'!$C$5,G42&gt;('選項&amp;設定'!$I$6)),ROUNDDOWN(G42*'選項&amp;設定'!$J$7,0),IF(AND(E42&lt;&gt;'選項&amp;設定'!$K$7,$H$6='選項&amp;設定'!$C$7,G42&gt;20010),ROUNDDOWN(G42*10%,0),IF(AND(E42&lt;&gt;'選項&amp;設定'!$K$7,$H$6='選項&amp;設定'!$C$7,G42&lt;20011),0,IF(AND(E42&lt;&gt;'選項&amp;設定'!$K$7,$H$6='選項&amp;設定'!$C$8,G42&gt;20010),ROUNDDOWN(G42*10%,0),IF(AND(E42&lt;&gt;'選項&amp;設定'!$K$7,$H$6='選項&amp;設定'!$C$8,G42&lt;20011),0,IF(AND(E42&lt;&gt;'選項&amp;設定'!$K$7,$H$6='選項&amp;設定'!$C$9),0,ROUNDDOWN(G42*20%,0)))))))))</f>
        <v>0</v>
      </c>
      <c r="K42" s="49" t="str">
        <f>IF(E42='選項&amp;設定'!$K$8,"聲明當年度居留達183天"," ")</f>
        <v xml:space="preserve"> </v>
      </c>
      <c r="L42" s="50"/>
      <c r="M42" s="33"/>
      <c r="N42" s="64" t="str">
        <f t="shared" si="1"/>
        <v/>
      </c>
    </row>
    <row r="43" spans="1:14" ht="34.5" customHeight="1" x14ac:dyDescent="0.25">
      <c r="A43" s="112"/>
      <c r="B43" s="29">
        <v>32</v>
      </c>
      <c r="C43" s="36"/>
      <c r="D43" s="101" t="str">
        <f t="shared" si="2"/>
        <v/>
      </c>
      <c r="E43" s="24"/>
      <c r="F43" s="24"/>
      <c r="G43" s="30"/>
      <c r="H43" s="30">
        <f t="shared" si="4"/>
        <v>0</v>
      </c>
      <c r="I43" s="63">
        <f>IF($H$6=50,ROUND(G43*'選項&amp;設定'!$G$4,0),0)</f>
        <v>0</v>
      </c>
      <c r="J43" s="34">
        <f>IF(AND(E43&lt;&gt;'選項&amp;設定'!$K$7,$H$6='選項&amp;設定'!$C$5),0,IF(AND(E43='選項&amp;設定'!$K$7,$H$6='選項&amp;設定'!$C$5,G43&lt;=('選項&amp;設定'!$I$6)),ROUNDDOWN(G43*'選項&amp;設定'!$J$6,0),IF(AND(E43='選項&amp;設定'!$K$7,$H$6='選項&amp;設定'!$C$5,G43&gt;('選項&amp;設定'!$I$6)),ROUNDDOWN(G43*'選項&amp;設定'!$J$7,0),IF(AND(E43&lt;&gt;'選項&amp;設定'!$K$7,$H$6='選項&amp;設定'!$C$7,G43&gt;20010),ROUNDDOWN(G43*10%,0),IF(AND(E43&lt;&gt;'選項&amp;設定'!$K$7,$H$6='選項&amp;設定'!$C$7,G43&lt;20011),0,IF(AND(E43&lt;&gt;'選項&amp;設定'!$K$7,$H$6='選項&amp;設定'!$C$8,G43&gt;20010),ROUNDDOWN(G43*10%,0),IF(AND(E43&lt;&gt;'選項&amp;設定'!$K$7,$H$6='選項&amp;設定'!$C$8,G43&lt;20011),0,IF(AND(E43&lt;&gt;'選項&amp;設定'!$K$7,$H$6='選項&amp;設定'!$C$9),0,ROUNDDOWN(G43*20%,0)))))))))</f>
        <v>0</v>
      </c>
      <c r="K43" s="49" t="str">
        <f>IF(E43='選項&amp;設定'!$K$8,"聲明當年度居留達183天"," ")</f>
        <v xml:space="preserve"> </v>
      </c>
      <c r="L43" s="50"/>
      <c r="M43" s="33"/>
      <c r="N43" s="64" t="str">
        <f t="shared" si="1"/>
        <v/>
      </c>
    </row>
    <row r="44" spans="1:14" ht="34.5" customHeight="1" x14ac:dyDescent="0.25">
      <c r="A44" s="112"/>
      <c r="B44" s="29">
        <v>33</v>
      </c>
      <c r="C44" s="36"/>
      <c r="D44" s="101" t="str">
        <f t="shared" si="2"/>
        <v/>
      </c>
      <c r="E44" s="24"/>
      <c r="F44" s="24"/>
      <c r="G44" s="30"/>
      <c r="H44" s="30">
        <f t="shared" si="4"/>
        <v>0</v>
      </c>
      <c r="I44" s="63">
        <f>IF($H$6=50,ROUND(G44*'選項&amp;設定'!$G$4,0),0)</f>
        <v>0</v>
      </c>
      <c r="J44" s="34">
        <f>IF(AND(E44&lt;&gt;'選項&amp;設定'!$K$7,$H$6='選項&amp;設定'!$C$5),0,IF(AND(E44='選項&amp;設定'!$K$7,$H$6='選項&amp;設定'!$C$5,G44&lt;=('選項&amp;設定'!$I$6)),ROUNDDOWN(G44*'選項&amp;設定'!$J$6,0),IF(AND(E44='選項&amp;設定'!$K$7,$H$6='選項&amp;設定'!$C$5,G44&gt;('選項&amp;設定'!$I$6)),ROUNDDOWN(G44*'選項&amp;設定'!$J$7,0),IF(AND(E44&lt;&gt;'選項&amp;設定'!$K$7,$H$6='選項&amp;設定'!$C$7,G44&gt;20010),ROUNDDOWN(G44*10%,0),IF(AND(E44&lt;&gt;'選項&amp;設定'!$K$7,$H$6='選項&amp;設定'!$C$7,G44&lt;20011),0,IF(AND(E44&lt;&gt;'選項&amp;設定'!$K$7,$H$6='選項&amp;設定'!$C$8,G44&gt;20010),ROUNDDOWN(G44*10%,0),IF(AND(E44&lt;&gt;'選項&amp;設定'!$K$7,$H$6='選項&amp;設定'!$C$8,G44&lt;20011),0,IF(AND(E44&lt;&gt;'選項&amp;設定'!$K$7,$H$6='選項&amp;設定'!$C$9),0,ROUNDDOWN(G44*20%,0)))))))))</f>
        <v>0</v>
      </c>
      <c r="K44" s="49" t="str">
        <f>IF(E44='選項&amp;設定'!$K$8,"聲明當年度居留達183天"," ")</f>
        <v xml:space="preserve"> </v>
      </c>
      <c r="L44" s="50"/>
      <c r="M44" s="33"/>
      <c r="N44" s="64" t="str">
        <f t="shared" si="1"/>
        <v/>
      </c>
    </row>
    <row r="45" spans="1:14" ht="34.5" customHeight="1" x14ac:dyDescent="0.25">
      <c r="A45" s="112"/>
      <c r="B45" s="29">
        <v>34</v>
      </c>
      <c r="C45" s="36"/>
      <c r="D45" s="101" t="str">
        <f t="shared" si="2"/>
        <v/>
      </c>
      <c r="E45" s="24"/>
      <c r="F45" s="24"/>
      <c r="G45" s="30"/>
      <c r="H45" s="30">
        <f t="shared" si="4"/>
        <v>0</v>
      </c>
      <c r="I45" s="63">
        <f>IF($H$6=50,ROUND(G45*'選項&amp;設定'!$G$4,0),0)</f>
        <v>0</v>
      </c>
      <c r="J45" s="34">
        <f>IF(AND(E45&lt;&gt;'選項&amp;設定'!$K$7,$H$6='選項&amp;設定'!$C$5),0,IF(AND(E45='選項&amp;設定'!$K$7,$H$6='選項&amp;設定'!$C$5,G45&lt;=('選項&amp;設定'!$I$6)),ROUNDDOWN(G45*'選項&amp;設定'!$J$6,0),IF(AND(E45='選項&amp;設定'!$K$7,$H$6='選項&amp;設定'!$C$5,G45&gt;('選項&amp;設定'!$I$6)),ROUNDDOWN(G45*'選項&amp;設定'!$J$7,0),IF(AND(E45&lt;&gt;'選項&amp;設定'!$K$7,$H$6='選項&amp;設定'!$C$7,G45&gt;20010),ROUNDDOWN(G45*10%,0),IF(AND(E45&lt;&gt;'選項&amp;設定'!$K$7,$H$6='選項&amp;設定'!$C$7,G45&lt;20011),0,IF(AND(E45&lt;&gt;'選項&amp;設定'!$K$7,$H$6='選項&amp;設定'!$C$8,G45&gt;20010),ROUNDDOWN(G45*10%,0),IF(AND(E45&lt;&gt;'選項&amp;設定'!$K$7,$H$6='選項&amp;設定'!$C$8,G45&lt;20011),0,IF(AND(E45&lt;&gt;'選項&amp;設定'!$K$7,$H$6='選項&amp;設定'!$C$9),0,ROUNDDOWN(G45*20%,0)))))))))</f>
        <v>0</v>
      </c>
      <c r="K45" s="49" t="str">
        <f>IF(E45='選項&amp;設定'!$K$8,"聲明當年度居留達183天"," ")</f>
        <v xml:space="preserve"> </v>
      </c>
      <c r="L45" s="50"/>
      <c r="M45" s="33"/>
      <c r="N45" s="64" t="str">
        <f t="shared" si="1"/>
        <v/>
      </c>
    </row>
    <row r="46" spans="1:14" ht="34.5" customHeight="1" x14ac:dyDescent="0.25">
      <c r="A46" s="112"/>
      <c r="B46" s="29">
        <v>35</v>
      </c>
      <c r="C46" s="36"/>
      <c r="D46" s="101" t="str">
        <f t="shared" si="2"/>
        <v/>
      </c>
      <c r="E46" s="24"/>
      <c r="F46" s="24"/>
      <c r="G46" s="30"/>
      <c r="H46" s="30">
        <f t="shared" si="4"/>
        <v>0</v>
      </c>
      <c r="I46" s="63">
        <f>IF($H$6=50,ROUND(G46*'選項&amp;設定'!$G$4,0),0)</f>
        <v>0</v>
      </c>
      <c r="J46" s="34">
        <f>IF(AND(E46&lt;&gt;'選項&amp;設定'!$K$7,$H$6='選項&amp;設定'!$C$5),0,IF(AND(E46='選項&amp;設定'!$K$7,$H$6='選項&amp;設定'!$C$5,G46&lt;=('選項&amp;設定'!$I$6)),ROUNDDOWN(G46*'選項&amp;設定'!$J$6,0),IF(AND(E46='選項&amp;設定'!$K$7,$H$6='選項&amp;設定'!$C$5,G46&gt;('選項&amp;設定'!$I$6)),ROUNDDOWN(G46*'選項&amp;設定'!$J$7,0),IF(AND(E46&lt;&gt;'選項&amp;設定'!$K$7,$H$6='選項&amp;設定'!$C$7,G46&gt;20010),ROUNDDOWN(G46*10%,0),IF(AND(E46&lt;&gt;'選項&amp;設定'!$K$7,$H$6='選項&amp;設定'!$C$7,G46&lt;20011),0,IF(AND(E46&lt;&gt;'選項&amp;設定'!$K$7,$H$6='選項&amp;設定'!$C$8,G46&gt;20010),ROUNDDOWN(G46*10%,0),IF(AND(E46&lt;&gt;'選項&amp;設定'!$K$7,$H$6='選項&amp;設定'!$C$8,G46&lt;20011),0,IF(AND(E46&lt;&gt;'選項&amp;設定'!$K$7,$H$6='選項&amp;設定'!$C$9),0,ROUNDDOWN(G46*20%,0)))))))))</f>
        <v>0</v>
      </c>
      <c r="K46" s="49" t="str">
        <f>IF(E46='選項&amp;設定'!$K$8,"聲明當年度居留達183天"," ")</f>
        <v xml:space="preserve"> </v>
      </c>
      <c r="L46" s="50"/>
      <c r="M46" s="33"/>
      <c r="N46" s="64" t="str">
        <f t="shared" si="1"/>
        <v/>
      </c>
    </row>
    <row r="47" spans="1:14" ht="34.5" customHeight="1" x14ac:dyDescent="0.25">
      <c r="A47" s="112"/>
      <c r="B47" s="29">
        <v>36</v>
      </c>
      <c r="C47" s="36"/>
      <c r="D47" s="101" t="str">
        <f t="shared" si="2"/>
        <v/>
      </c>
      <c r="E47" s="24"/>
      <c r="F47" s="24"/>
      <c r="G47" s="30"/>
      <c r="H47" s="30">
        <f t="shared" si="4"/>
        <v>0</v>
      </c>
      <c r="I47" s="63">
        <f>IF($H$6=50,ROUND(G47*'選項&amp;設定'!$G$4,0),0)</f>
        <v>0</v>
      </c>
      <c r="J47" s="34">
        <f>IF(AND(E47&lt;&gt;'選項&amp;設定'!$K$7,$H$6='選項&amp;設定'!$C$5),0,IF(AND(E47='選項&amp;設定'!$K$7,$H$6='選項&amp;設定'!$C$5,G47&lt;=('選項&amp;設定'!$I$6)),ROUNDDOWN(G47*'選項&amp;設定'!$J$6,0),IF(AND(E47='選項&amp;設定'!$K$7,$H$6='選項&amp;設定'!$C$5,G47&gt;('選項&amp;設定'!$I$6)),ROUNDDOWN(G47*'選項&amp;設定'!$J$7,0),IF(AND(E47&lt;&gt;'選項&amp;設定'!$K$7,$H$6='選項&amp;設定'!$C$7,G47&gt;20010),ROUNDDOWN(G47*10%,0),IF(AND(E47&lt;&gt;'選項&amp;設定'!$K$7,$H$6='選項&amp;設定'!$C$7,G47&lt;20011),0,IF(AND(E47&lt;&gt;'選項&amp;設定'!$K$7,$H$6='選項&amp;設定'!$C$8,G47&gt;20010),ROUNDDOWN(G47*10%,0),IF(AND(E47&lt;&gt;'選項&amp;設定'!$K$7,$H$6='選項&amp;設定'!$C$8,G47&lt;20011),0,IF(AND(E47&lt;&gt;'選項&amp;設定'!$K$7,$H$6='選項&amp;設定'!$C$9),0,ROUNDDOWN(G47*20%,0)))))))))</f>
        <v>0</v>
      </c>
      <c r="K47" s="49" t="str">
        <f>IF(E47='選項&amp;設定'!$K$8,"聲明當年度居留達183天"," ")</f>
        <v xml:space="preserve"> </v>
      </c>
      <c r="L47" s="50"/>
      <c r="M47" s="33"/>
      <c r="N47" s="64" t="str">
        <f t="shared" si="1"/>
        <v/>
      </c>
    </row>
    <row r="48" spans="1:14" ht="34.5" customHeight="1" x14ac:dyDescent="0.25">
      <c r="A48" s="112"/>
      <c r="B48" s="29">
        <v>37</v>
      </c>
      <c r="C48" s="36"/>
      <c r="D48" s="101" t="str">
        <f t="shared" si="2"/>
        <v/>
      </c>
      <c r="E48" s="24"/>
      <c r="F48" s="24"/>
      <c r="G48" s="30"/>
      <c r="H48" s="30">
        <f t="shared" si="4"/>
        <v>0</v>
      </c>
      <c r="I48" s="63">
        <f>IF($H$6=50,ROUND(G48*'選項&amp;設定'!$G$4,0),0)</f>
        <v>0</v>
      </c>
      <c r="J48" s="34">
        <f>IF(AND(E48&lt;&gt;'選項&amp;設定'!$K$7,$H$6='選項&amp;設定'!$C$5),0,IF(AND(E48='選項&amp;設定'!$K$7,$H$6='選項&amp;設定'!$C$5,G48&lt;=('選項&amp;設定'!$I$6)),ROUNDDOWN(G48*'選項&amp;設定'!$J$6,0),IF(AND(E48='選項&amp;設定'!$K$7,$H$6='選項&amp;設定'!$C$5,G48&gt;('選項&amp;設定'!$I$6)),ROUNDDOWN(G48*'選項&amp;設定'!$J$7,0),IF(AND(E48&lt;&gt;'選項&amp;設定'!$K$7,$H$6='選項&amp;設定'!$C$7,G48&gt;20010),ROUNDDOWN(G48*10%,0),IF(AND(E48&lt;&gt;'選項&amp;設定'!$K$7,$H$6='選項&amp;設定'!$C$7,G48&lt;20011),0,IF(AND(E48&lt;&gt;'選項&amp;設定'!$K$7,$H$6='選項&amp;設定'!$C$8,G48&gt;20010),ROUNDDOWN(G48*10%,0),IF(AND(E48&lt;&gt;'選項&amp;設定'!$K$7,$H$6='選項&amp;設定'!$C$8,G48&lt;20011),0,IF(AND(E48&lt;&gt;'選項&amp;設定'!$K$7,$H$6='選項&amp;設定'!$C$9),0,ROUNDDOWN(G48*20%,0)))))))))</f>
        <v>0</v>
      </c>
      <c r="K48" s="49" t="str">
        <f>IF(E48='選項&amp;設定'!$K$8,"聲明當年度居留達183天"," ")</f>
        <v xml:space="preserve"> </v>
      </c>
      <c r="L48" s="50"/>
      <c r="M48" s="33"/>
      <c r="N48" s="64" t="str">
        <f t="shared" si="1"/>
        <v/>
      </c>
    </row>
    <row r="49" spans="1:14" ht="34.5" customHeight="1" x14ac:dyDescent="0.25">
      <c r="A49" s="112"/>
      <c r="B49" s="29">
        <v>38</v>
      </c>
      <c r="C49" s="36"/>
      <c r="D49" s="101" t="str">
        <f t="shared" si="2"/>
        <v/>
      </c>
      <c r="E49" s="24"/>
      <c r="F49" s="24"/>
      <c r="G49" s="30"/>
      <c r="H49" s="30">
        <f t="shared" si="4"/>
        <v>0</v>
      </c>
      <c r="I49" s="63">
        <f>IF($H$6=50,ROUND(G49*'選項&amp;設定'!$G$4,0),0)</f>
        <v>0</v>
      </c>
      <c r="J49" s="34">
        <f>IF(AND(E49&lt;&gt;'選項&amp;設定'!$K$7,$H$6='選項&amp;設定'!$C$5),0,IF(AND(E49='選項&amp;設定'!$K$7,$H$6='選項&amp;設定'!$C$5,G49&lt;=('選項&amp;設定'!$I$6)),ROUNDDOWN(G49*'選項&amp;設定'!$J$6,0),IF(AND(E49='選項&amp;設定'!$K$7,$H$6='選項&amp;設定'!$C$5,G49&gt;('選項&amp;設定'!$I$6)),ROUNDDOWN(G49*'選項&amp;設定'!$J$7,0),IF(AND(E49&lt;&gt;'選項&amp;設定'!$K$7,$H$6='選項&amp;設定'!$C$7,G49&gt;20010),ROUNDDOWN(G49*10%,0),IF(AND(E49&lt;&gt;'選項&amp;設定'!$K$7,$H$6='選項&amp;設定'!$C$7,G49&lt;20011),0,IF(AND(E49&lt;&gt;'選項&amp;設定'!$K$7,$H$6='選項&amp;設定'!$C$8,G49&gt;20010),ROUNDDOWN(G49*10%,0),IF(AND(E49&lt;&gt;'選項&amp;設定'!$K$7,$H$6='選項&amp;設定'!$C$8,G49&lt;20011),0,IF(AND(E49&lt;&gt;'選項&amp;設定'!$K$7,$H$6='選項&amp;設定'!$C$9),0,ROUNDDOWN(G49*20%,0)))))))))</f>
        <v>0</v>
      </c>
      <c r="K49" s="49" t="str">
        <f>IF(E49='選項&amp;設定'!$K$8,"聲明當年度居留達183天"," ")</f>
        <v xml:space="preserve"> </v>
      </c>
      <c r="L49" s="50"/>
      <c r="M49" s="33"/>
      <c r="N49" s="64" t="str">
        <f t="shared" si="1"/>
        <v/>
      </c>
    </row>
    <row r="50" spans="1:14" ht="34.5" customHeight="1" x14ac:dyDescent="0.25">
      <c r="A50" s="112"/>
      <c r="B50" s="29">
        <v>39</v>
      </c>
      <c r="C50" s="36"/>
      <c r="D50" s="101" t="str">
        <f t="shared" si="2"/>
        <v/>
      </c>
      <c r="E50" s="24"/>
      <c r="F50" s="24"/>
      <c r="G50" s="30"/>
      <c r="H50" s="30">
        <f t="shared" si="4"/>
        <v>0</v>
      </c>
      <c r="I50" s="63">
        <f>IF($H$6=50,ROUND(G50*'選項&amp;設定'!$G$4,0),0)</f>
        <v>0</v>
      </c>
      <c r="J50" s="34">
        <f>IF(AND(E50&lt;&gt;'選項&amp;設定'!$K$7,$H$6='選項&amp;設定'!$C$5),0,IF(AND(E50='選項&amp;設定'!$K$7,$H$6='選項&amp;設定'!$C$5,G50&lt;=('選項&amp;設定'!$I$6)),ROUNDDOWN(G50*'選項&amp;設定'!$J$6,0),IF(AND(E50='選項&amp;設定'!$K$7,$H$6='選項&amp;設定'!$C$5,G50&gt;('選項&amp;設定'!$I$6)),ROUNDDOWN(G50*'選項&amp;設定'!$J$7,0),IF(AND(E50&lt;&gt;'選項&amp;設定'!$K$7,$H$6='選項&amp;設定'!$C$7,G50&gt;20010),ROUNDDOWN(G50*10%,0),IF(AND(E50&lt;&gt;'選項&amp;設定'!$K$7,$H$6='選項&amp;設定'!$C$7,G50&lt;20011),0,IF(AND(E50&lt;&gt;'選項&amp;設定'!$K$7,$H$6='選項&amp;設定'!$C$8,G50&gt;20010),ROUNDDOWN(G50*10%,0),IF(AND(E50&lt;&gt;'選項&amp;設定'!$K$7,$H$6='選項&amp;設定'!$C$8,G50&lt;20011),0,IF(AND(E50&lt;&gt;'選項&amp;設定'!$K$7,$H$6='選項&amp;設定'!$C$9),0,ROUNDDOWN(G50*20%,0)))))))))</f>
        <v>0</v>
      </c>
      <c r="K50" s="49" t="str">
        <f>IF(E50='選項&amp;設定'!$K$8,"聲明當年度居留達183天"," ")</f>
        <v xml:space="preserve"> </v>
      </c>
      <c r="L50" s="50"/>
      <c r="M50" s="33"/>
      <c r="N50" s="64" t="str">
        <f t="shared" si="1"/>
        <v/>
      </c>
    </row>
    <row r="51" spans="1:14" ht="34.5" customHeight="1" x14ac:dyDescent="0.25">
      <c r="A51" s="112"/>
      <c r="B51" s="29">
        <v>40</v>
      </c>
      <c r="C51" s="36"/>
      <c r="D51" s="101" t="str">
        <f t="shared" si="2"/>
        <v/>
      </c>
      <c r="E51" s="24"/>
      <c r="F51" s="24"/>
      <c r="G51" s="30"/>
      <c r="H51" s="30">
        <f t="shared" si="4"/>
        <v>0</v>
      </c>
      <c r="I51" s="63">
        <f>IF($H$6=50,ROUND(G51*'選項&amp;設定'!$G$4,0),0)</f>
        <v>0</v>
      </c>
      <c r="J51" s="34">
        <f>IF(AND(E51&lt;&gt;'選項&amp;設定'!$K$7,$H$6='選項&amp;設定'!$C$5),0,IF(AND(E51='選項&amp;設定'!$K$7,$H$6='選項&amp;設定'!$C$5,G51&lt;=('選項&amp;設定'!$I$6)),ROUNDDOWN(G51*'選項&amp;設定'!$J$6,0),IF(AND(E51='選項&amp;設定'!$K$7,$H$6='選項&amp;設定'!$C$5,G51&gt;('選項&amp;設定'!$I$6)),ROUNDDOWN(G51*'選項&amp;設定'!$J$7,0),IF(AND(E51&lt;&gt;'選項&amp;設定'!$K$7,$H$6='選項&amp;設定'!$C$7,G51&gt;20010),ROUNDDOWN(G51*10%,0),IF(AND(E51&lt;&gt;'選項&amp;設定'!$K$7,$H$6='選項&amp;設定'!$C$7,G51&lt;20011),0,IF(AND(E51&lt;&gt;'選項&amp;設定'!$K$7,$H$6='選項&amp;設定'!$C$8,G51&gt;20010),ROUNDDOWN(G51*10%,0),IF(AND(E51&lt;&gt;'選項&amp;設定'!$K$7,$H$6='選項&amp;設定'!$C$8,G51&lt;20011),0,IF(AND(E51&lt;&gt;'選項&amp;設定'!$K$7,$H$6='選項&amp;設定'!$C$9),0,ROUNDDOWN(G51*20%,0)))))))))</f>
        <v>0</v>
      </c>
      <c r="K51" s="49" t="str">
        <f>IF(E51='選項&amp;設定'!$K$8,"聲明當年度居留達183天"," ")</f>
        <v xml:space="preserve"> </v>
      </c>
      <c r="L51" s="50"/>
      <c r="M51" s="33"/>
      <c r="N51" s="64" t="str">
        <f t="shared" si="1"/>
        <v/>
      </c>
    </row>
    <row r="52" spans="1:14" ht="34.5" customHeight="1" x14ac:dyDescent="0.25">
      <c r="A52" s="112"/>
      <c r="B52" s="29">
        <v>41</v>
      </c>
      <c r="C52" s="36"/>
      <c r="D52" s="101" t="str">
        <f t="shared" si="2"/>
        <v/>
      </c>
      <c r="E52" s="24"/>
      <c r="F52" s="24"/>
      <c r="G52" s="30"/>
      <c r="H52" s="30">
        <f t="shared" si="4"/>
        <v>0</v>
      </c>
      <c r="I52" s="63">
        <f>IF($H$6=50,ROUND(G52*'選項&amp;設定'!$G$4,0),0)</f>
        <v>0</v>
      </c>
      <c r="J52" s="34">
        <f>IF(AND(E52&lt;&gt;'選項&amp;設定'!$K$7,$H$6='選項&amp;設定'!$C$5),0,IF(AND(E52='選項&amp;設定'!$K$7,$H$6='選項&amp;設定'!$C$5,G52&lt;=('選項&amp;設定'!$I$6)),ROUNDDOWN(G52*'選項&amp;設定'!$J$6,0),IF(AND(E52='選項&amp;設定'!$K$7,$H$6='選項&amp;設定'!$C$5,G52&gt;('選項&amp;設定'!$I$6)),ROUNDDOWN(G52*'選項&amp;設定'!$J$7,0),IF(AND(E52&lt;&gt;'選項&amp;設定'!$K$7,$H$6='選項&amp;設定'!$C$7,G52&gt;20010),ROUNDDOWN(G52*10%,0),IF(AND(E52&lt;&gt;'選項&amp;設定'!$K$7,$H$6='選項&amp;設定'!$C$7,G52&lt;20011),0,IF(AND(E52&lt;&gt;'選項&amp;設定'!$K$7,$H$6='選項&amp;設定'!$C$8,G52&gt;20010),ROUNDDOWN(G52*10%,0),IF(AND(E52&lt;&gt;'選項&amp;設定'!$K$7,$H$6='選項&amp;設定'!$C$8,G52&lt;20011),0,IF(AND(E52&lt;&gt;'選項&amp;設定'!$K$7,$H$6='選項&amp;設定'!$C$9),0,ROUNDDOWN(G52*20%,0)))))))))</f>
        <v>0</v>
      </c>
      <c r="K52" s="49" t="str">
        <f>IF(E52='選項&amp;設定'!$K$8,"聲明當年度居留達183天"," ")</f>
        <v xml:space="preserve"> </v>
      </c>
      <c r="L52" s="50"/>
      <c r="M52" s="33"/>
      <c r="N52" s="64" t="str">
        <f t="shared" si="1"/>
        <v/>
      </c>
    </row>
    <row r="53" spans="1:14" ht="34.5" customHeight="1" x14ac:dyDescent="0.25">
      <c r="A53" s="112"/>
      <c r="B53" s="29">
        <v>42</v>
      </c>
      <c r="C53" s="36"/>
      <c r="D53" s="101" t="str">
        <f t="shared" si="2"/>
        <v/>
      </c>
      <c r="E53" s="24"/>
      <c r="F53" s="24"/>
      <c r="G53" s="30"/>
      <c r="H53" s="30">
        <f t="shared" si="4"/>
        <v>0</v>
      </c>
      <c r="I53" s="63">
        <f>IF($H$6=50,ROUND(G53*'選項&amp;設定'!$G$4,0),0)</f>
        <v>0</v>
      </c>
      <c r="J53" s="34">
        <f>IF(AND(E53&lt;&gt;'選項&amp;設定'!$K$7,$H$6='選項&amp;設定'!$C$5),0,IF(AND(E53='選項&amp;設定'!$K$7,$H$6='選項&amp;設定'!$C$5,G53&lt;=('選項&amp;設定'!$I$6)),ROUNDDOWN(G53*'選項&amp;設定'!$J$6,0),IF(AND(E53='選項&amp;設定'!$K$7,$H$6='選項&amp;設定'!$C$5,G53&gt;('選項&amp;設定'!$I$6)),ROUNDDOWN(G53*'選項&amp;設定'!$J$7,0),IF(AND(E53&lt;&gt;'選項&amp;設定'!$K$7,$H$6='選項&amp;設定'!$C$7,G53&gt;20010),ROUNDDOWN(G53*10%,0),IF(AND(E53&lt;&gt;'選項&amp;設定'!$K$7,$H$6='選項&amp;設定'!$C$7,G53&lt;20011),0,IF(AND(E53&lt;&gt;'選項&amp;設定'!$K$7,$H$6='選項&amp;設定'!$C$8,G53&gt;20010),ROUNDDOWN(G53*10%,0),IF(AND(E53&lt;&gt;'選項&amp;設定'!$K$7,$H$6='選項&amp;設定'!$C$8,G53&lt;20011),0,IF(AND(E53&lt;&gt;'選項&amp;設定'!$K$7,$H$6='選項&amp;設定'!$C$9),0,ROUNDDOWN(G53*20%,0)))))))))</f>
        <v>0</v>
      </c>
      <c r="K53" s="49" t="str">
        <f>IF(E53='選項&amp;設定'!$K$8,"聲明當年度居留達183天"," ")</f>
        <v xml:space="preserve"> </v>
      </c>
      <c r="L53" s="50"/>
      <c r="M53" s="33"/>
      <c r="N53" s="64" t="str">
        <f t="shared" si="1"/>
        <v/>
      </c>
    </row>
    <row r="54" spans="1:14" ht="34.5" customHeight="1" x14ac:dyDescent="0.25">
      <c r="A54" s="112"/>
      <c r="B54" s="29">
        <v>43</v>
      </c>
      <c r="C54" s="36"/>
      <c r="D54" s="101" t="str">
        <f t="shared" si="2"/>
        <v/>
      </c>
      <c r="E54" s="24"/>
      <c r="F54" s="24"/>
      <c r="G54" s="30"/>
      <c r="H54" s="30">
        <f t="shared" si="4"/>
        <v>0</v>
      </c>
      <c r="I54" s="63">
        <f>IF($H$6=50,ROUND(G54*'選項&amp;設定'!$G$4,0),0)</f>
        <v>0</v>
      </c>
      <c r="J54" s="34">
        <f>IF(AND(E54&lt;&gt;'選項&amp;設定'!$K$7,$H$6='選項&amp;設定'!$C$5),0,IF(AND(E54='選項&amp;設定'!$K$7,$H$6='選項&amp;設定'!$C$5,G54&lt;=('選項&amp;設定'!$I$6)),ROUNDDOWN(G54*'選項&amp;設定'!$J$6,0),IF(AND(E54='選項&amp;設定'!$K$7,$H$6='選項&amp;設定'!$C$5,G54&gt;('選項&amp;設定'!$I$6)),ROUNDDOWN(G54*'選項&amp;設定'!$J$7,0),IF(AND(E54&lt;&gt;'選項&amp;設定'!$K$7,$H$6='選項&amp;設定'!$C$7,G54&gt;20010),ROUNDDOWN(G54*10%,0),IF(AND(E54&lt;&gt;'選項&amp;設定'!$K$7,$H$6='選項&amp;設定'!$C$7,G54&lt;20011),0,IF(AND(E54&lt;&gt;'選項&amp;設定'!$K$7,$H$6='選項&amp;設定'!$C$8,G54&gt;20010),ROUNDDOWN(G54*10%,0),IF(AND(E54&lt;&gt;'選項&amp;設定'!$K$7,$H$6='選項&amp;設定'!$C$8,G54&lt;20011),0,IF(AND(E54&lt;&gt;'選項&amp;設定'!$K$7,$H$6='選項&amp;設定'!$C$9),0,ROUNDDOWN(G54*20%,0)))))))))</f>
        <v>0</v>
      </c>
      <c r="K54" s="49" t="str">
        <f>IF(E54='選項&amp;設定'!$K$8,"聲明當年度居留達183天"," ")</f>
        <v xml:space="preserve"> </v>
      </c>
      <c r="L54" s="50"/>
      <c r="M54" s="33"/>
      <c r="N54" s="64" t="str">
        <f t="shared" si="1"/>
        <v/>
      </c>
    </row>
    <row r="55" spans="1:14" ht="34.5" customHeight="1" x14ac:dyDescent="0.25">
      <c r="A55" s="112"/>
      <c r="B55" s="29">
        <v>44</v>
      </c>
      <c r="C55" s="36"/>
      <c r="D55" s="101" t="str">
        <f t="shared" si="2"/>
        <v/>
      </c>
      <c r="E55" s="24"/>
      <c r="F55" s="24"/>
      <c r="G55" s="30"/>
      <c r="H55" s="30">
        <f t="shared" si="4"/>
        <v>0</v>
      </c>
      <c r="I55" s="63">
        <f>IF($H$6=50,ROUND(G55*'選項&amp;設定'!$G$4,0),0)</f>
        <v>0</v>
      </c>
      <c r="J55" s="34">
        <f>IF(AND(E55&lt;&gt;'選項&amp;設定'!$K$7,$H$6='選項&amp;設定'!$C$5),0,IF(AND(E55='選項&amp;設定'!$K$7,$H$6='選項&amp;設定'!$C$5,G55&lt;=('選項&amp;設定'!$I$6)),ROUNDDOWN(G55*'選項&amp;設定'!$J$6,0),IF(AND(E55='選項&amp;設定'!$K$7,$H$6='選項&amp;設定'!$C$5,G55&gt;('選項&amp;設定'!$I$6)),ROUNDDOWN(G55*'選項&amp;設定'!$J$7,0),IF(AND(E55&lt;&gt;'選項&amp;設定'!$K$7,$H$6='選項&amp;設定'!$C$7,G55&gt;20010),ROUNDDOWN(G55*10%,0),IF(AND(E55&lt;&gt;'選項&amp;設定'!$K$7,$H$6='選項&amp;設定'!$C$7,G55&lt;20011),0,IF(AND(E55&lt;&gt;'選項&amp;設定'!$K$7,$H$6='選項&amp;設定'!$C$8,G55&gt;20010),ROUNDDOWN(G55*10%,0),IF(AND(E55&lt;&gt;'選項&amp;設定'!$K$7,$H$6='選項&amp;設定'!$C$8,G55&lt;20011),0,IF(AND(E55&lt;&gt;'選項&amp;設定'!$K$7,$H$6='選項&amp;設定'!$C$9),0,ROUNDDOWN(G55*20%,0)))))))))</f>
        <v>0</v>
      </c>
      <c r="K55" s="49" t="str">
        <f>IF(E55='選項&amp;設定'!$K$8,"聲明當年度居留達183天"," ")</f>
        <v xml:space="preserve"> </v>
      </c>
      <c r="L55" s="50"/>
      <c r="M55" s="33"/>
      <c r="N55" s="64" t="str">
        <f t="shared" si="1"/>
        <v/>
      </c>
    </row>
    <row r="56" spans="1:14" ht="34.5" customHeight="1" x14ac:dyDescent="0.25">
      <c r="A56" s="112"/>
      <c r="B56" s="29">
        <v>45</v>
      </c>
      <c r="C56" s="36"/>
      <c r="D56" s="101" t="str">
        <f t="shared" si="2"/>
        <v/>
      </c>
      <c r="E56" s="24"/>
      <c r="F56" s="24"/>
      <c r="G56" s="30"/>
      <c r="H56" s="30">
        <f t="shared" si="4"/>
        <v>0</v>
      </c>
      <c r="I56" s="63">
        <f>IF($H$6=50,ROUND(G56*'選項&amp;設定'!$G$4,0),0)</f>
        <v>0</v>
      </c>
      <c r="J56" s="34">
        <f>IF(AND(E56&lt;&gt;'選項&amp;設定'!$K$7,$H$6='選項&amp;設定'!$C$5),0,IF(AND(E56='選項&amp;設定'!$K$7,$H$6='選項&amp;設定'!$C$5,G56&lt;=('選項&amp;設定'!$I$6)),ROUNDDOWN(G56*'選項&amp;設定'!$J$6,0),IF(AND(E56='選項&amp;設定'!$K$7,$H$6='選項&amp;設定'!$C$5,G56&gt;('選項&amp;設定'!$I$6)),ROUNDDOWN(G56*'選項&amp;設定'!$J$7,0),IF(AND(E56&lt;&gt;'選項&amp;設定'!$K$7,$H$6='選項&amp;設定'!$C$7,G56&gt;20010),ROUNDDOWN(G56*10%,0),IF(AND(E56&lt;&gt;'選項&amp;設定'!$K$7,$H$6='選項&amp;設定'!$C$7,G56&lt;20011),0,IF(AND(E56&lt;&gt;'選項&amp;設定'!$K$7,$H$6='選項&amp;設定'!$C$8,G56&gt;20010),ROUNDDOWN(G56*10%,0),IF(AND(E56&lt;&gt;'選項&amp;設定'!$K$7,$H$6='選項&amp;設定'!$C$8,G56&lt;20011),0,IF(AND(E56&lt;&gt;'選項&amp;設定'!$K$7,$H$6='選項&amp;設定'!$C$9),0,ROUNDDOWN(G56*20%,0)))))))))</f>
        <v>0</v>
      </c>
      <c r="K56" s="49" t="str">
        <f>IF(E56='選項&amp;設定'!$K$8,"聲明當年度居留達183天"," ")</f>
        <v xml:space="preserve"> </v>
      </c>
      <c r="L56" s="50"/>
      <c r="M56" s="33"/>
      <c r="N56" s="64" t="str">
        <f t="shared" si="1"/>
        <v/>
      </c>
    </row>
    <row r="57" spans="1:14" ht="34.5" customHeight="1" x14ac:dyDescent="0.25">
      <c r="A57" s="112"/>
      <c r="B57" s="29">
        <v>46</v>
      </c>
      <c r="C57" s="36"/>
      <c r="D57" s="101" t="str">
        <f t="shared" si="2"/>
        <v/>
      </c>
      <c r="E57" s="24"/>
      <c r="F57" s="24"/>
      <c r="G57" s="30"/>
      <c r="H57" s="30">
        <f t="shared" si="4"/>
        <v>0</v>
      </c>
      <c r="I57" s="63">
        <f>IF($H$6=50,ROUND(G57*'選項&amp;設定'!$G$4,0),0)</f>
        <v>0</v>
      </c>
      <c r="J57" s="34">
        <f>IF(AND(E57&lt;&gt;'選項&amp;設定'!$K$7,$H$6='選項&amp;設定'!$C$5),0,IF(AND(E57='選項&amp;設定'!$K$7,$H$6='選項&amp;設定'!$C$5,G57&lt;=('選項&amp;設定'!$I$6)),ROUNDDOWN(G57*'選項&amp;設定'!$J$6,0),IF(AND(E57='選項&amp;設定'!$K$7,$H$6='選項&amp;設定'!$C$5,G57&gt;('選項&amp;設定'!$I$6)),ROUNDDOWN(G57*'選項&amp;設定'!$J$7,0),IF(AND(E57&lt;&gt;'選項&amp;設定'!$K$7,$H$6='選項&amp;設定'!$C$7,G57&gt;20010),ROUNDDOWN(G57*10%,0),IF(AND(E57&lt;&gt;'選項&amp;設定'!$K$7,$H$6='選項&amp;設定'!$C$7,G57&lt;20011),0,IF(AND(E57&lt;&gt;'選項&amp;設定'!$K$7,$H$6='選項&amp;設定'!$C$8,G57&gt;20010),ROUNDDOWN(G57*10%,0),IF(AND(E57&lt;&gt;'選項&amp;設定'!$K$7,$H$6='選項&amp;設定'!$C$8,G57&lt;20011),0,IF(AND(E57&lt;&gt;'選項&amp;設定'!$K$7,$H$6='選項&amp;設定'!$C$9),0,ROUNDDOWN(G57*20%,0)))))))))</f>
        <v>0</v>
      </c>
      <c r="K57" s="49" t="str">
        <f>IF(E57='選項&amp;設定'!$K$8,"聲明當年度居留達183天"," ")</f>
        <v xml:space="preserve"> </v>
      </c>
      <c r="L57" s="50"/>
      <c r="M57" s="33"/>
      <c r="N57" s="64" t="str">
        <f t="shared" si="1"/>
        <v/>
      </c>
    </row>
    <row r="58" spans="1:14" ht="34.5" customHeight="1" x14ac:dyDescent="0.25">
      <c r="A58" s="112"/>
      <c r="B58" s="29">
        <v>47</v>
      </c>
      <c r="C58" s="36"/>
      <c r="D58" s="101" t="str">
        <f t="shared" si="2"/>
        <v/>
      </c>
      <c r="E58" s="24"/>
      <c r="F58" s="24"/>
      <c r="G58" s="30"/>
      <c r="H58" s="30">
        <f t="shared" si="4"/>
        <v>0</v>
      </c>
      <c r="I58" s="63">
        <f>IF($H$6=50,ROUND(G58*'選項&amp;設定'!$G$4,0),0)</f>
        <v>0</v>
      </c>
      <c r="J58" s="34">
        <f>IF(AND(E58&lt;&gt;'選項&amp;設定'!$K$7,$H$6='選項&amp;設定'!$C$5),0,IF(AND(E58='選項&amp;設定'!$K$7,$H$6='選項&amp;設定'!$C$5,G58&lt;=('選項&amp;設定'!$I$6)),ROUNDDOWN(G58*'選項&amp;設定'!$J$6,0),IF(AND(E58='選項&amp;設定'!$K$7,$H$6='選項&amp;設定'!$C$5,G58&gt;('選項&amp;設定'!$I$6)),ROUNDDOWN(G58*'選項&amp;設定'!$J$7,0),IF(AND(E58&lt;&gt;'選項&amp;設定'!$K$7,$H$6='選項&amp;設定'!$C$7,G58&gt;20010),ROUNDDOWN(G58*10%,0),IF(AND(E58&lt;&gt;'選項&amp;設定'!$K$7,$H$6='選項&amp;設定'!$C$7,G58&lt;20011),0,IF(AND(E58&lt;&gt;'選項&amp;設定'!$K$7,$H$6='選項&amp;設定'!$C$8,G58&gt;20010),ROUNDDOWN(G58*10%,0),IF(AND(E58&lt;&gt;'選項&amp;設定'!$K$7,$H$6='選項&amp;設定'!$C$8,G58&lt;20011),0,IF(AND(E58&lt;&gt;'選項&amp;設定'!$K$7,$H$6='選項&amp;設定'!$C$9),0,ROUNDDOWN(G58*20%,0)))))))))</f>
        <v>0</v>
      </c>
      <c r="K58" s="49" t="str">
        <f>IF(E58='選項&amp;設定'!$K$8,"聲明當年度居留達183天"," ")</f>
        <v xml:space="preserve"> </v>
      </c>
      <c r="L58" s="50"/>
      <c r="M58" s="33"/>
      <c r="N58" s="64" t="str">
        <f t="shared" si="1"/>
        <v/>
      </c>
    </row>
    <row r="59" spans="1:14" ht="34.5" customHeight="1" x14ac:dyDescent="0.25">
      <c r="A59" s="112"/>
      <c r="B59" s="29">
        <v>48</v>
      </c>
      <c r="C59" s="36"/>
      <c r="D59" s="101" t="str">
        <f t="shared" si="2"/>
        <v/>
      </c>
      <c r="E59" s="24"/>
      <c r="F59" s="24"/>
      <c r="G59" s="30"/>
      <c r="H59" s="30">
        <f t="shared" si="4"/>
        <v>0</v>
      </c>
      <c r="I59" s="63">
        <f>IF($H$6=50,ROUND(G59*'選項&amp;設定'!$G$4,0),0)</f>
        <v>0</v>
      </c>
      <c r="J59" s="34">
        <f>IF(AND(E59&lt;&gt;'選項&amp;設定'!$K$7,$H$6='選項&amp;設定'!$C$5),0,IF(AND(E59='選項&amp;設定'!$K$7,$H$6='選項&amp;設定'!$C$5,G59&lt;=('選項&amp;設定'!$I$6)),ROUNDDOWN(G59*'選項&amp;設定'!$J$6,0),IF(AND(E59='選項&amp;設定'!$K$7,$H$6='選項&amp;設定'!$C$5,G59&gt;('選項&amp;設定'!$I$6)),ROUNDDOWN(G59*'選項&amp;設定'!$J$7,0),IF(AND(E59&lt;&gt;'選項&amp;設定'!$K$7,$H$6='選項&amp;設定'!$C$7,G59&gt;20010),ROUNDDOWN(G59*10%,0),IF(AND(E59&lt;&gt;'選項&amp;設定'!$K$7,$H$6='選項&amp;設定'!$C$7,G59&lt;20011),0,IF(AND(E59&lt;&gt;'選項&amp;設定'!$K$7,$H$6='選項&amp;設定'!$C$8,G59&gt;20010),ROUNDDOWN(G59*10%,0),IF(AND(E59&lt;&gt;'選項&amp;設定'!$K$7,$H$6='選項&amp;設定'!$C$8,G59&lt;20011),0,IF(AND(E59&lt;&gt;'選項&amp;設定'!$K$7,$H$6='選項&amp;設定'!$C$9),0,ROUNDDOWN(G59*20%,0)))))))))</f>
        <v>0</v>
      </c>
      <c r="K59" s="49" t="str">
        <f>IF(E59='選項&amp;設定'!$K$8,"聲明當年度居留達183天"," ")</f>
        <v xml:space="preserve"> </v>
      </c>
      <c r="L59" s="50"/>
      <c r="M59" s="33"/>
      <c r="N59" s="64" t="str">
        <f t="shared" si="1"/>
        <v/>
      </c>
    </row>
    <row r="60" spans="1:14" ht="34.5" customHeight="1" x14ac:dyDescent="0.25">
      <c r="A60" s="112"/>
      <c r="B60" s="29">
        <v>49</v>
      </c>
      <c r="C60" s="36"/>
      <c r="D60" s="101" t="str">
        <f t="shared" si="2"/>
        <v/>
      </c>
      <c r="E60" s="24"/>
      <c r="F60" s="24"/>
      <c r="G60" s="30"/>
      <c r="H60" s="30">
        <f t="shared" si="4"/>
        <v>0</v>
      </c>
      <c r="I60" s="63">
        <f>IF($H$6=50,ROUND(G60*'選項&amp;設定'!$G$4,0),0)</f>
        <v>0</v>
      </c>
      <c r="J60" s="34">
        <f>IF(AND(E60&lt;&gt;'選項&amp;設定'!$K$7,$H$6='選項&amp;設定'!$C$5),0,IF(AND(E60='選項&amp;設定'!$K$7,$H$6='選項&amp;設定'!$C$5,G60&lt;=('選項&amp;設定'!$I$6)),ROUNDDOWN(G60*'選項&amp;設定'!$J$6,0),IF(AND(E60='選項&amp;設定'!$K$7,$H$6='選項&amp;設定'!$C$5,G60&gt;('選項&amp;設定'!$I$6)),ROUNDDOWN(G60*'選項&amp;設定'!$J$7,0),IF(AND(E60&lt;&gt;'選項&amp;設定'!$K$7,$H$6='選項&amp;設定'!$C$7,G60&gt;20010),ROUNDDOWN(G60*10%,0),IF(AND(E60&lt;&gt;'選項&amp;設定'!$K$7,$H$6='選項&amp;設定'!$C$7,G60&lt;20011),0,IF(AND(E60&lt;&gt;'選項&amp;設定'!$K$7,$H$6='選項&amp;設定'!$C$8,G60&gt;20010),ROUNDDOWN(G60*10%,0),IF(AND(E60&lt;&gt;'選項&amp;設定'!$K$7,$H$6='選項&amp;設定'!$C$8,G60&lt;20011),0,IF(AND(E60&lt;&gt;'選項&amp;設定'!$K$7,$H$6='選項&amp;設定'!$C$9),0,ROUNDDOWN(G60*20%,0)))))))))</f>
        <v>0</v>
      </c>
      <c r="K60" s="49" t="str">
        <f>IF(E60='選項&amp;設定'!$K$8,"聲明當年度居留達183天"," ")</f>
        <v xml:space="preserve"> </v>
      </c>
      <c r="L60" s="50"/>
      <c r="M60" s="33"/>
      <c r="N60" s="64" t="str">
        <f t="shared" si="1"/>
        <v/>
      </c>
    </row>
    <row r="61" spans="1:14" ht="34.5" customHeight="1" x14ac:dyDescent="0.25">
      <c r="A61" s="112"/>
      <c r="B61" s="29">
        <v>50</v>
      </c>
      <c r="C61" s="36"/>
      <c r="D61" s="101" t="str">
        <f t="shared" si="2"/>
        <v/>
      </c>
      <c r="E61" s="24"/>
      <c r="F61" s="24"/>
      <c r="G61" s="30"/>
      <c r="H61" s="30">
        <f t="shared" si="4"/>
        <v>0</v>
      </c>
      <c r="I61" s="63">
        <f>IF($H$6=50,ROUND(G61*'選項&amp;設定'!$G$4,0),0)</f>
        <v>0</v>
      </c>
      <c r="J61" s="34">
        <f>IF(AND(E61&lt;&gt;'選項&amp;設定'!$K$7,$H$6='選項&amp;設定'!$C$5),0,IF(AND(E61='選項&amp;設定'!$K$7,$H$6='選項&amp;設定'!$C$5,G61&lt;=('選項&amp;設定'!$I$6)),ROUNDDOWN(G61*'選項&amp;設定'!$J$6,0),IF(AND(E61='選項&amp;設定'!$K$7,$H$6='選項&amp;設定'!$C$5,G61&gt;('選項&amp;設定'!$I$6)),ROUNDDOWN(G61*'選項&amp;設定'!$J$7,0),IF(AND(E61&lt;&gt;'選項&amp;設定'!$K$7,$H$6='選項&amp;設定'!$C$7,G61&gt;20010),ROUNDDOWN(G61*10%,0),IF(AND(E61&lt;&gt;'選項&amp;設定'!$K$7,$H$6='選項&amp;設定'!$C$7,G61&lt;20011),0,IF(AND(E61&lt;&gt;'選項&amp;設定'!$K$7,$H$6='選項&amp;設定'!$C$8,G61&gt;20010),ROUNDDOWN(G61*10%,0),IF(AND(E61&lt;&gt;'選項&amp;設定'!$K$7,$H$6='選項&amp;設定'!$C$8,G61&lt;20011),0,IF(AND(E61&lt;&gt;'選項&amp;設定'!$K$7,$H$6='選項&amp;設定'!$C$9),0,ROUNDDOWN(G61*20%,0)))))))))</f>
        <v>0</v>
      </c>
      <c r="K61" s="49" t="str">
        <f>IF(E61='選項&amp;設定'!$K$8,"聲明當年度居留達183天"," ")</f>
        <v xml:space="preserve"> </v>
      </c>
      <c r="L61" s="50"/>
      <c r="M61" s="33"/>
      <c r="N61" s="64" t="str">
        <f t="shared" si="1"/>
        <v/>
      </c>
    </row>
    <row r="62" spans="1:14" ht="33" customHeight="1" x14ac:dyDescent="0.25">
      <c r="B62" s="165" t="s">
        <v>39</v>
      </c>
      <c r="C62" s="165"/>
      <c r="D62" s="165"/>
      <c r="E62" s="165"/>
      <c r="F62" s="165"/>
      <c r="G62" s="32">
        <f>SUM(G12:G61)</f>
        <v>0</v>
      </c>
      <c r="H62" s="32">
        <f>SUM(H12:H61)</f>
        <v>0</v>
      </c>
      <c r="I62" s="32">
        <f>SUM(I12:I61)</f>
        <v>0</v>
      </c>
      <c r="J62" s="34">
        <f>IF(AND(E62&lt;&gt;'選項&amp;設定'!$K$7,$H$6='選項&amp;設定'!$C$5),0,IF(AND(E62='選項&amp;設定'!$K$7,$H$6='選項&amp;設定'!$C$5,G62&lt;=('選項&amp;設定'!$I$6)),ROUNDDOWN(G62*'選項&amp;設定'!$J$6,0),IF(AND(E62='選項&amp;設定'!$K$7,$H$6='選項&amp;設定'!$C$5,G62&gt;('選項&amp;設定'!$I$6)),ROUNDDOWN(G62*'選項&amp;設定'!$J$7,0),IF(AND(E62&lt;&gt;'選項&amp;設定'!$K$7,$H$6='選項&amp;設定'!$C$7,G62&gt;20010),ROUNDDOWN(G62*10%,0),IF(AND(E62&lt;&gt;'選項&amp;設定'!$K$7,$H$6='選項&amp;設定'!$C$7,G62&lt;20011),0,IF(AND(E62&lt;&gt;'選項&amp;設定'!$K$7,$H$6='選項&amp;設定'!$C$8,G62&gt;20010),ROUNDDOWN(G62*10%,0),IF(AND(E62&lt;&gt;'選項&amp;設定'!$K$7,$H$6='選項&amp;設定'!$C$8,G62&lt;20011),0,IF(AND(E62&lt;&gt;'選項&amp;設定'!$K$7,$H$6='選項&amp;設定'!$C$9),0,ROUNDDOWN(G62*20%,0)))))))))</f>
        <v>0</v>
      </c>
      <c r="K62" s="166"/>
      <c r="L62" s="167"/>
      <c r="M62" s="51"/>
    </row>
    <row r="63" spans="1:14" s="37" customFormat="1" ht="24" customHeight="1" x14ac:dyDescent="0.25">
      <c r="B63" s="168"/>
      <c r="C63" s="168"/>
      <c r="D63" s="114"/>
      <c r="F63" s="113"/>
      <c r="G63" s="169"/>
      <c r="H63" s="169"/>
      <c r="I63" s="38"/>
      <c r="J63" s="38"/>
      <c r="K63" s="38"/>
      <c r="L63" s="38"/>
      <c r="M63" s="60" t="s">
        <v>102</v>
      </c>
    </row>
    <row r="64" spans="1:14" s="37" customFormat="1" ht="19.8" customHeight="1" x14ac:dyDescent="0.25">
      <c r="B64" s="170" t="s">
        <v>52</v>
      </c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</row>
    <row r="65" spans="2:13" ht="20.25" customHeight="1" x14ac:dyDescent="0.25">
      <c r="B65" s="149" t="s">
        <v>17</v>
      </c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</row>
    <row r="66" spans="2:13" s="28" customFormat="1" ht="16.2" customHeight="1" x14ac:dyDescent="0.25">
      <c r="B66" s="145" t="s">
        <v>34</v>
      </c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</row>
    <row r="67" spans="2:13" s="28" customFormat="1" ht="16.2" customHeight="1" x14ac:dyDescent="0.25">
      <c r="B67" s="144" t="s">
        <v>41</v>
      </c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</row>
    <row r="68" spans="2:13" s="28" customFormat="1" ht="16.2" customHeight="1" x14ac:dyDescent="0.25">
      <c r="B68" s="144" t="s">
        <v>36</v>
      </c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</row>
    <row r="69" spans="2:13" s="28" customFormat="1" ht="16.2" customHeight="1" x14ac:dyDescent="0.25">
      <c r="B69" s="144" t="str">
        <f>"4.外僑非居住者，所得類別50應按每月薪資給付額≦NT$"&amp;'選項&amp;設定'!I6&amp;"扣取6%稅額，每月薪資給付額≧NT$"&amp;'選項&amp;設定'!I6+1&amp;"扣取18%稅額並檢附居留證或護照影本。"</f>
        <v>4.外僑非居住者，所得類別50應按每月薪資給付額≦NT$44250扣取6%稅額，每月薪資給付額≧NT$44251扣取18%稅額並檢附居留證或護照影本。</v>
      </c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</row>
    <row r="70" spans="2:13" s="28" customFormat="1" ht="14.25" customHeight="1" x14ac:dyDescent="0.25">
      <c r="B70" s="145" t="s">
        <v>38</v>
      </c>
      <c r="C70" s="145"/>
      <c r="D70" s="145"/>
      <c r="E70" s="145"/>
      <c r="F70" s="145"/>
      <c r="G70" s="151" t="s">
        <v>37</v>
      </c>
      <c r="H70" s="151"/>
      <c r="I70" s="152" t="s">
        <v>33</v>
      </c>
      <c r="J70" s="152"/>
      <c r="K70" s="152"/>
      <c r="L70" s="152"/>
      <c r="M70" s="152"/>
    </row>
  </sheetData>
  <sheetProtection algorithmName="SHA-512" hashValue="sfV4AG8MmLawnXTIXxQVOAr7gkinrf62ys3Ew/OpDDJjSSZPdiwo/rd6e7d0O4eCR8NzYj0BCb3Sna+q02hfpw==" saltValue="cC35662EMoYYBbaHD2ywWw==" spinCount="100000" sheet="1" selectLockedCells="1"/>
  <mergeCells count="36">
    <mergeCell ref="B5:C5"/>
    <mergeCell ref="D5:F5"/>
    <mergeCell ref="H5:I5"/>
    <mergeCell ref="B1:E1"/>
    <mergeCell ref="B2:M2"/>
    <mergeCell ref="B3:M3"/>
    <mergeCell ref="B4:C4"/>
    <mergeCell ref="H4:I4"/>
    <mergeCell ref="B65:M65"/>
    <mergeCell ref="B66:M66"/>
    <mergeCell ref="B6:C6"/>
    <mergeCell ref="D6:E6"/>
    <mergeCell ref="F6:G6"/>
    <mergeCell ref="J6:K6"/>
    <mergeCell ref="B9:B11"/>
    <mergeCell ref="C9:C11"/>
    <mergeCell ref="D9:D10"/>
    <mergeCell ref="E9:E11"/>
    <mergeCell ref="F9:F11"/>
    <mergeCell ref="G9:H10"/>
    <mergeCell ref="A9:A11"/>
    <mergeCell ref="B68:M68"/>
    <mergeCell ref="B69:M69"/>
    <mergeCell ref="B70:F70"/>
    <mergeCell ref="G70:H70"/>
    <mergeCell ref="I70:M70"/>
    <mergeCell ref="B67:M67"/>
    <mergeCell ref="I9:I10"/>
    <mergeCell ref="J9:J11"/>
    <mergeCell ref="K9:L11"/>
    <mergeCell ref="M9:M11"/>
    <mergeCell ref="B62:F62"/>
    <mergeCell ref="K62:L62"/>
    <mergeCell ref="B63:C63"/>
    <mergeCell ref="G63:H63"/>
    <mergeCell ref="B64:M64"/>
  </mergeCells>
  <phoneticPr fontId="8" type="noConversion"/>
  <conditionalFormatting sqref="D12:D61">
    <cfRule type="expression" dxfId="59" priority="11">
      <formula>LEN(D12)&lt;&gt;10</formula>
    </cfRule>
  </conditionalFormatting>
  <conditionalFormatting sqref="D12:D61">
    <cfRule type="containsBlanks" dxfId="58" priority="10">
      <formula>LEN(TRIM(D12))=0</formula>
    </cfRule>
  </conditionalFormatting>
  <conditionalFormatting sqref="D12:D61">
    <cfRule type="containsBlanks" dxfId="57" priority="8">
      <formula>LEN(TRIM(D12))=0</formula>
    </cfRule>
  </conditionalFormatting>
  <conditionalFormatting sqref="D12:D61">
    <cfRule type="containsBlanks" dxfId="56" priority="7">
      <formula>LEN(TRIM(D12))=0</formula>
    </cfRule>
  </conditionalFormatting>
  <hyperlinks>
    <hyperlink ref="G70" r:id="rId1" xr:uid="{00000000-0004-0000-0200-000000000000}"/>
  </hyperlinks>
  <printOptions horizontalCentered="1"/>
  <pageMargins left="0.70866141732283472" right="0.70866141732283472" top="0.74803149606299213" bottom="0.74803149606299213" header="0.31496062992125984" footer="0.51181102362204722"/>
  <pageSetup paperSize="9" scale="69" fitToHeight="0" orientation="landscape" r:id="rId2"/>
  <headerFooter>
    <oddFooter>&amp;L&amp;"標楷體,標準"&amp;14承辦人核章/分機:&amp;C&amp;"標楷體,標準"&amp;14單位主管：&amp;R&amp;P/&amp;N</oddFooter>
  </headerFooter>
  <ignoredErrors>
    <ignoredError sqref="H31:H6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'選項&amp;設定'!$E$5:$E$9</xm:f>
          </x14:formula1>
          <xm:sqref>D6</xm:sqref>
        </x14:dataValidation>
        <x14:dataValidation type="list" allowBlank="1" showInputMessage="1" showErrorMessage="1" xr:uid="{DF61F334-2832-4A23-8926-5F53C5CADB4B}">
          <x14:formula1>
            <xm:f>'選項&amp;設定'!$K$5:$K$8</xm:f>
          </x14:formula1>
          <xm:sqref>E12:E61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0"/>
  <sheetViews>
    <sheetView showGridLines="0" zoomScale="60" zoomScaleNormal="60" workbookViewId="0">
      <selection activeCell="D6" sqref="D6:E6"/>
    </sheetView>
  </sheetViews>
  <sheetFormatPr defaultColWidth="8.77734375" defaultRowHeight="13.8" x14ac:dyDescent="0.25"/>
  <cols>
    <col min="1" max="1" width="20.5546875" style="2" customWidth="1"/>
    <col min="2" max="2" width="5.77734375" style="2" bestFit="1" customWidth="1"/>
    <col min="3" max="3" width="18.6640625" style="2" customWidth="1"/>
    <col min="4" max="4" width="25.77734375" style="2" customWidth="1"/>
    <col min="5" max="5" width="21.33203125" style="2" customWidth="1"/>
    <col min="6" max="6" width="35.44140625" style="2" customWidth="1"/>
    <col min="7" max="7" width="15.33203125" style="2" customWidth="1"/>
    <col min="8" max="8" width="14" style="2" customWidth="1"/>
    <col min="9" max="9" width="17.33203125" style="2" customWidth="1"/>
    <col min="10" max="10" width="17.77734375" style="2" customWidth="1"/>
    <col min="11" max="11" width="11.77734375" style="2" customWidth="1"/>
    <col min="12" max="13" width="14.44140625" style="2" customWidth="1"/>
    <col min="14" max="14" width="8.77734375" style="2" customWidth="1"/>
    <col min="15" max="15" width="8.77734375" style="2"/>
    <col min="16" max="16" width="8.77734375" style="2" customWidth="1"/>
    <col min="17" max="16384" width="8.77734375" style="2"/>
  </cols>
  <sheetData>
    <row r="1" spans="1:17" ht="33.6" customHeight="1" x14ac:dyDescent="0.25">
      <c r="B1" s="185" t="str">
        <f>"※本表單適用年度：  "&amp;'選項&amp;設定'!D1&amp;"　年度"</f>
        <v>※本表單適用年度：  115　年度</v>
      </c>
      <c r="C1" s="185"/>
      <c r="D1" s="185"/>
      <c r="E1" s="185"/>
      <c r="F1" s="110"/>
      <c r="G1" s="110"/>
      <c r="H1" s="110"/>
      <c r="I1" s="110"/>
      <c r="J1" s="110"/>
      <c r="K1" s="110"/>
      <c r="L1" s="110"/>
      <c r="M1" s="110"/>
    </row>
    <row r="2" spans="1:17" ht="27" customHeight="1" x14ac:dyDescent="0.25">
      <c r="B2" s="118" t="s">
        <v>67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7" ht="21" customHeight="1" x14ac:dyDescent="0.25">
      <c r="B3" s="186" t="s">
        <v>73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pans="1:17" ht="21" customHeight="1" x14ac:dyDescent="0.25">
      <c r="B4" s="172" t="s">
        <v>29</v>
      </c>
      <c r="C4" s="172"/>
      <c r="D4" s="109">
        <v>1100602</v>
      </c>
      <c r="E4" s="107" t="s">
        <v>96</v>
      </c>
      <c r="F4" s="109" t="s">
        <v>44</v>
      </c>
      <c r="G4" s="95" t="s">
        <v>97</v>
      </c>
      <c r="H4" s="189" t="s">
        <v>45</v>
      </c>
      <c r="I4" s="189"/>
      <c r="J4" s="54"/>
      <c r="K4" s="54"/>
      <c r="L4" s="54"/>
    </row>
    <row r="5" spans="1:17" ht="30" customHeight="1" x14ac:dyDescent="0.25">
      <c r="B5" s="172" t="s">
        <v>30</v>
      </c>
      <c r="C5" s="172"/>
      <c r="D5" s="188" t="s">
        <v>42</v>
      </c>
      <c r="E5" s="188"/>
      <c r="F5" s="188"/>
      <c r="G5" s="107" t="s">
        <v>32</v>
      </c>
      <c r="H5" s="189" t="s">
        <v>43</v>
      </c>
      <c r="I5" s="189"/>
      <c r="J5" s="5" t="s">
        <v>40</v>
      </c>
      <c r="K5" s="35">
        <v>5000</v>
      </c>
      <c r="L5" s="57"/>
    </row>
    <row r="6" spans="1:17" ht="22.2" customHeight="1" x14ac:dyDescent="0.25">
      <c r="B6" s="172" t="s">
        <v>10</v>
      </c>
      <c r="C6" s="172"/>
      <c r="D6" s="173" t="s">
        <v>26</v>
      </c>
      <c r="E6" s="173"/>
      <c r="F6" s="172" t="s">
        <v>9</v>
      </c>
      <c r="G6" s="172"/>
      <c r="H6" s="4">
        <f>VLOOKUP(D6,'選項&amp;設定'!$B$4:$F$9,2,FALSE)</f>
        <v>91</v>
      </c>
      <c r="I6" s="3" t="str">
        <f>VLOOKUP(D6,'選項&amp;設定'!$B$4:$F$9,3,FALSE)</f>
        <v>競賽及中獎獎金</v>
      </c>
      <c r="J6" s="174" t="str">
        <f>VLOOKUP(D6,'選項&amp;設定'!$B$4:$F$9,5,FALSE)</f>
        <v xml:space="preserve"> </v>
      </c>
      <c r="K6" s="174"/>
      <c r="L6" s="108"/>
    </row>
    <row r="7" spans="1:17" ht="22.2" customHeight="1" x14ac:dyDescent="0.25">
      <c r="F7" s="107" t="s">
        <v>95</v>
      </c>
      <c r="G7" s="94">
        <f>SUM(G12:G21)</f>
        <v>200</v>
      </c>
      <c r="H7" s="94">
        <f>SUM(H12:H21)</f>
        <v>700</v>
      </c>
      <c r="I7" s="94">
        <f>SUM(I12:I21)</f>
        <v>0</v>
      </c>
      <c r="J7" s="94">
        <f>SUM(J12:J21)</f>
        <v>0</v>
      </c>
      <c r="K7" s="93"/>
      <c r="L7" s="93"/>
    </row>
    <row r="8" spans="1:17" ht="6.6" customHeight="1" x14ac:dyDescent="0.25"/>
    <row r="9" spans="1:17" ht="20.25" customHeight="1" x14ac:dyDescent="0.25">
      <c r="A9" s="150" t="s">
        <v>99</v>
      </c>
      <c r="B9" s="153" t="s">
        <v>15</v>
      </c>
      <c r="C9" s="162" t="s">
        <v>49</v>
      </c>
      <c r="D9" s="153" t="s">
        <v>35</v>
      </c>
      <c r="E9" s="175" t="s">
        <v>50</v>
      </c>
      <c r="F9" s="178" t="s">
        <v>18</v>
      </c>
      <c r="G9" s="156" t="s">
        <v>59</v>
      </c>
      <c r="H9" s="181"/>
      <c r="I9" s="153" t="str">
        <f>"機關補充保費 "&amp;'選項&amp;設定'!G4*100&amp;"%"</f>
        <v>機關補充保費 2.11%</v>
      </c>
      <c r="J9" s="153" t="s">
        <v>16</v>
      </c>
      <c r="K9" s="156" t="s">
        <v>66</v>
      </c>
      <c r="L9" s="157"/>
      <c r="M9" s="162" t="s">
        <v>51</v>
      </c>
    </row>
    <row r="10" spans="1:17" ht="19.8" customHeight="1" x14ac:dyDescent="0.25">
      <c r="A10" s="150"/>
      <c r="B10" s="154"/>
      <c r="C10" s="163"/>
      <c r="D10" s="154"/>
      <c r="E10" s="176"/>
      <c r="F10" s="179"/>
      <c r="G10" s="160"/>
      <c r="H10" s="182"/>
      <c r="I10" s="154"/>
      <c r="J10" s="154"/>
      <c r="K10" s="158"/>
      <c r="L10" s="159"/>
      <c r="M10" s="163"/>
      <c r="Q10" s="53"/>
    </row>
    <row r="11" spans="1:17" ht="19.8" customHeight="1" x14ac:dyDescent="0.25">
      <c r="A11" s="150"/>
      <c r="B11" s="155"/>
      <c r="C11" s="164"/>
      <c r="D11" s="62" t="str">
        <f>IF(COUNT(N12:N21)&lt;&gt;0,"長度不足10碼，請查明","")</f>
        <v/>
      </c>
      <c r="E11" s="177"/>
      <c r="F11" s="180"/>
      <c r="G11" s="111" t="s">
        <v>19</v>
      </c>
      <c r="H11" s="103" t="s">
        <v>20</v>
      </c>
      <c r="I11" s="104" t="s">
        <v>72</v>
      </c>
      <c r="J11" s="155"/>
      <c r="K11" s="160"/>
      <c r="L11" s="161"/>
      <c r="M11" s="164"/>
      <c r="Q11" s="53"/>
    </row>
    <row r="12" spans="1:17" ht="34.5" customHeight="1" x14ac:dyDescent="0.25">
      <c r="A12" s="33" t="s">
        <v>60</v>
      </c>
      <c r="B12" s="29">
        <v>1</v>
      </c>
      <c r="C12" s="36" t="s">
        <v>61</v>
      </c>
      <c r="D12" s="101" t="str">
        <f>IF(ISBLANK(A12),"", REPLACE(A12,3,7,"*******"))</f>
        <v>A1*******9</v>
      </c>
      <c r="E12" s="24" t="s">
        <v>57</v>
      </c>
      <c r="F12" s="24"/>
      <c r="G12" s="34">
        <v>50</v>
      </c>
      <c r="H12" s="34">
        <v>400</v>
      </c>
      <c r="I12" s="63">
        <f>IF($H$6=50,G12*'選項&amp;設定'!$G$4,0)</f>
        <v>0</v>
      </c>
      <c r="J12" s="34">
        <f>IF(AND(E12&lt;&gt;'選項&amp;設定'!$K$7,$H$6='選項&amp;設定'!$C$5),0,IF(AND(E12='選項&amp;設定'!$K$7,$H$6='選項&amp;設定'!$C$5,H12&lt;=('選項&amp;設定'!$I$6)),ROUNDDOWN(H12*'選項&amp;設定'!$J$6,0),IF(AND(E12='選項&amp;設定'!$K$7,$H$6='選項&amp;設定'!$C$5,H12&gt;('選項&amp;設定'!$I$6)),ROUNDDOWN(H12*'選項&amp;設定'!$J$7,0),IF(AND(E12&lt;&gt;'選項&amp;設定'!$K$7,$H$6='選項&amp;設定'!$C$7,H12&gt;20010),ROUNDDOWN(H12*10%,0),IF(AND(E12&lt;&gt;'選項&amp;設定'!$K$7,$H$6='選項&amp;設定'!$C$7,H12&lt;20011),0,IF(AND(E12&lt;&gt;'選項&amp;設定'!$K$7,$H$6='選項&amp;設定'!$C$8,H12&gt;20010),ROUNDDOWN(H12*10%,0),IF(AND(E12&lt;&gt;'選項&amp;設定'!$K$7,$H$6='選項&amp;設定'!$C$8,H12&lt;20011),0,IF(AND(E12&lt;&gt;'選項&amp;設定'!$K$7,$H$6='選項&amp;設定'!$C$9),0,ROUNDDOWN(H12*20%,0)))))))))</f>
        <v>0</v>
      </c>
      <c r="K12" s="49" t="str">
        <f>IF(E12='選項&amp;設定'!$K$8,"聲明當年度居留達183天"," ")</f>
        <v xml:space="preserve"> </v>
      </c>
      <c r="L12" s="50"/>
      <c r="M12" s="33"/>
      <c r="N12" s="64" t="str">
        <f t="shared" ref="N12:N21" si="0">IF(OR(LEN(D12)=10,LEN(D12)=0),"",LEN(D12))</f>
        <v/>
      </c>
      <c r="O12" s="52"/>
      <c r="Q12" s="53"/>
    </row>
    <row r="13" spans="1:17" ht="34.5" customHeight="1" x14ac:dyDescent="0.25">
      <c r="A13" s="33" t="s">
        <v>63</v>
      </c>
      <c r="B13" s="29">
        <v>2</v>
      </c>
      <c r="C13" s="36" t="s">
        <v>62</v>
      </c>
      <c r="D13" s="101" t="str">
        <f t="shared" ref="D13:D21" si="1">IF(ISBLANK(A13),"", REPLACE(A13,3,7,"*******"))</f>
        <v>AD*******8</v>
      </c>
      <c r="E13" s="24" t="s">
        <v>55</v>
      </c>
      <c r="F13" s="24"/>
      <c r="G13" s="34">
        <v>50</v>
      </c>
      <c r="H13" s="34">
        <v>200</v>
      </c>
      <c r="I13" s="34">
        <f>IF($H$6=50,G13*'選項&amp;設定'!$G$4,0)</f>
        <v>0</v>
      </c>
      <c r="J13" s="34">
        <f>IF(AND(E13&lt;&gt;'選項&amp;設定'!$K$7,$H$6='選項&amp;設定'!$C$5),0,IF(AND(E13='選項&amp;設定'!$K$7,$H$6='選項&amp;設定'!$C$5,H13&lt;=('選項&amp;設定'!$I$6)),ROUNDDOWN(H13*'選項&amp;設定'!$J$6,0),IF(AND(E13='選項&amp;設定'!$K$7,$H$6='選項&amp;設定'!$C$5,H13&gt;('選項&amp;設定'!$I$6)),ROUNDDOWN(H13*'選項&amp;設定'!$J$7,0),IF(AND(E13&lt;&gt;'選項&amp;設定'!$K$7,$H$6='選項&amp;設定'!$C$7,H13&gt;20010),ROUNDDOWN(H13*10%,0),IF(AND(E13&lt;&gt;'選項&amp;設定'!$K$7,$H$6='選項&amp;設定'!$C$7,H13&lt;20011),0,IF(AND(E13&lt;&gt;'選項&amp;設定'!$K$7,$H$6='選項&amp;設定'!$C$8,H13&gt;20010),ROUNDDOWN(H13*10%,0),IF(AND(E13&lt;&gt;'選項&amp;設定'!$K$7,$H$6='選項&amp;設定'!$C$8,H13&lt;20011),0,IF(AND(E13&lt;&gt;'選項&amp;設定'!$K$7,$H$6='選項&amp;設定'!$C$9),0,ROUNDDOWN(H13*20%,0)))))))))</f>
        <v>0</v>
      </c>
      <c r="K13" s="49" t="str">
        <f>IF(E13='選項&amp;設定'!$K$8,"聲明當年度居留達183天"," ")</f>
        <v>聲明當年度居留達183天</v>
      </c>
      <c r="L13" s="50"/>
      <c r="M13" s="33"/>
      <c r="N13" s="64" t="str">
        <f t="shared" si="0"/>
        <v/>
      </c>
      <c r="O13" s="52"/>
    </row>
    <row r="14" spans="1:17" ht="34.5" customHeight="1" x14ac:dyDescent="0.25">
      <c r="A14" s="33" t="s">
        <v>65</v>
      </c>
      <c r="B14" s="29">
        <v>3</v>
      </c>
      <c r="C14" s="36" t="s">
        <v>64</v>
      </c>
      <c r="D14" s="101" t="str">
        <f t="shared" si="1"/>
        <v>19*******T</v>
      </c>
      <c r="E14" s="24" t="s">
        <v>54</v>
      </c>
      <c r="F14" s="24"/>
      <c r="G14" s="34">
        <v>100</v>
      </c>
      <c r="H14" s="34">
        <v>100</v>
      </c>
      <c r="I14" s="34">
        <f>IF($H$6=50,G14*'選項&amp;設定'!$G$4,0)</f>
        <v>0</v>
      </c>
      <c r="J14" s="34">
        <f>IF(AND(E14&lt;&gt;'選項&amp;設定'!$K$7,$H$6='選項&amp;設定'!$C$5),0,IF(AND(E14='選項&amp;設定'!$K$7,$H$6='選項&amp;設定'!$C$5,H14&lt;=('選項&amp;設定'!$I$6)),ROUNDDOWN(H14*'選項&amp;設定'!$J$6,0),IF(AND(E14='選項&amp;設定'!$K$7,$H$6='選項&amp;設定'!$C$5,H14&gt;('選項&amp;設定'!$I$6)),ROUNDDOWN(H14*'選項&amp;設定'!$J$7,0),IF(AND(E14&lt;&gt;'選項&amp;設定'!$K$7,$H$6='選項&amp;設定'!$C$7,H14&gt;20010),ROUNDDOWN(H14*10%,0),IF(AND(E14&lt;&gt;'選項&amp;設定'!$K$7,$H$6='選項&amp;設定'!$C$7,H14&lt;20011),0,IF(AND(E14&lt;&gt;'選項&amp;設定'!$K$7,$H$6='選項&amp;設定'!$C$8,H14&gt;20010),ROUNDDOWN(H14*10%,0),IF(AND(E14&lt;&gt;'選項&amp;設定'!$K$7,$H$6='選項&amp;設定'!$C$8,H14&lt;20011),0,IF(AND(E14&lt;&gt;'選項&amp;設定'!$K$7,$H$6='選項&amp;設定'!$C$9),0,ROUNDDOWN(H14*20%,0)))))))))</f>
        <v>0</v>
      </c>
      <c r="K14" s="49" t="str">
        <f>IF(E14='選項&amp;設定'!$K$8,"聲明當年度居留達183天"," ")</f>
        <v xml:space="preserve"> </v>
      </c>
      <c r="L14" s="50"/>
      <c r="M14" s="33"/>
      <c r="N14" s="64" t="str">
        <f t="shared" si="0"/>
        <v/>
      </c>
    </row>
    <row r="15" spans="1:17" ht="34.5" customHeight="1" x14ac:dyDescent="0.25">
      <c r="A15" s="112"/>
      <c r="B15" s="29">
        <v>4</v>
      </c>
      <c r="C15" s="36"/>
      <c r="D15" s="101" t="str">
        <f t="shared" si="1"/>
        <v/>
      </c>
      <c r="E15" s="24"/>
      <c r="F15" s="24"/>
      <c r="G15" s="30"/>
      <c r="H15" s="30">
        <f t="shared" ref="H15:H21" si="2">G15</f>
        <v>0</v>
      </c>
      <c r="I15" s="34">
        <f>IF($H$6=50,G15*'選項&amp;設定'!$G$4,0)</f>
        <v>0</v>
      </c>
      <c r="J15" s="34">
        <f>IF(AND(E15&lt;&gt;'選項&amp;設定'!$K$7,$H$6='選項&amp;設定'!$C$5),0,IF(AND(E15='選項&amp;設定'!$K$7,$H$6='選項&amp;設定'!$C$5,H15&lt;=('選項&amp;設定'!$I$6)),ROUNDDOWN(H15*'選項&amp;設定'!$J$6,0),IF(AND(E15='選項&amp;設定'!$K$7,$H$6='選項&amp;設定'!$C$5,H15&gt;('選項&amp;設定'!$I$6)),ROUNDDOWN(H15*'選項&amp;設定'!$J$7,0),IF(AND(E15&lt;&gt;'選項&amp;設定'!$K$7,$H$6='選項&amp;設定'!$C$7,H15&gt;20010),ROUNDDOWN(H15*10%,0),IF(AND(E15&lt;&gt;'選項&amp;設定'!$K$7,$H$6='選項&amp;設定'!$C$7,H15&lt;20011),0,IF(AND(E15&lt;&gt;'選項&amp;設定'!$K$7,$H$6='選項&amp;設定'!$C$8,H15&gt;20010),ROUNDDOWN(H15*10%,0),IF(AND(E15&lt;&gt;'選項&amp;設定'!$K$7,$H$6='選項&amp;設定'!$C$8,H15&lt;20011),0,IF(AND(E15&lt;&gt;'選項&amp;設定'!$K$7,$H$6='選項&amp;設定'!$C$9),0,ROUNDDOWN(H15*20%,0)))))))))</f>
        <v>0</v>
      </c>
      <c r="K15" s="49" t="str">
        <f>IF(E15='選項&amp;設定'!$K$8,"聲明當年度居留達183天"," ")</f>
        <v xml:space="preserve"> </v>
      </c>
      <c r="L15" s="50"/>
      <c r="M15" s="33"/>
      <c r="N15" s="64" t="str">
        <f t="shared" si="0"/>
        <v/>
      </c>
    </row>
    <row r="16" spans="1:17" ht="34.5" customHeight="1" x14ac:dyDescent="0.25">
      <c r="A16" s="112"/>
      <c r="B16" s="29">
        <v>5</v>
      </c>
      <c r="C16" s="36"/>
      <c r="D16" s="101" t="str">
        <f t="shared" si="1"/>
        <v/>
      </c>
      <c r="E16" s="24"/>
      <c r="F16" s="24"/>
      <c r="G16" s="30"/>
      <c r="H16" s="30">
        <f t="shared" si="2"/>
        <v>0</v>
      </c>
      <c r="I16" s="34">
        <f>IF($H$6=50,G16*'選項&amp;設定'!$G$4,0)</f>
        <v>0</v>
      </c>
      <c r="J16" s="34">
        <f>IF(AND(E16&lt;&gt;'選項&amp;設定'!$K$7,$H$6='選項&amp;設定'!$C$5),0,IF(AND(E16='選項&amp;設定'!$K$7,$H$6='選項&amp;設定'!$C$5,H16&lt;=('選項&amp;設定'!$I$6)),ROUNDDOWN(H16*'選項&amp;設定'!$J$6,0),IF(AND(E16='選項&amp;設定'!$K$7,$H$6='選項&amp;設定'!$C$5,H16&gt;('選項&amp;設定'!$I$6)),ROUNDDOWN(H16*'選項&amp;設定'!$J$7,0),IF(AND(E16&lt;&gt;'選項&amp;設定'!$K$7,$H$6='選項&amp;設定'!$C$7,H16&gt;20010),ROUNDDOWN(H16*10%,0),IF(AND(E16&lt;&gt;'選項&amp;設定'!$K$7,$H$6='選項&amp;設定'!$C$7,H16&lt;20011),0,IF(AND(E16&lt;&gt;'選項&amp;設定'!$K$7,$H$6='選項&amp;設定'!$C$8,H16&gt;20010),ROUNDDOWN(H16*10%,0),IF(AND(E16&lt;&gt;'選項&amp;設定'!$K$7,$H$6='選項&amp;設定'!$C$8,H16&lt;20011),0,IF(AND(E16&lt;&gt;'選項&amp;設定'!$K$7,$H$6='選項&amp;設定'!$C$9),0,ROUNDDOWN(H16*20%,0)))))))))</f>
        <v>0</v>
      </c>
      <c r="K16" s="49" t="str">
        <f>IF(E16='選項&amp;設定'!$K$8,"聲明當年度居留達183天"," ")</f>
        <v xml:space="preserve"> </v>
      </c>
      <c r="L16" s="50"/>
      <c r="M16" s="33"/>
      <c r="N16" s="64" t="str">
        <f t="shared" si="0"/>
        <v/>
      </c>
    </row>
    <row r="17" spans="1:14" ht="34.5" customHeight="1" x14ac:dyDescent="0.25">
      <c r="A17" s="112"/>
      <c r="B17" s="29">
        <v>6</v>
      </c>
      <c r="C17" s="36"/>
      <c r="D17" s="101" t="str">
        <f t="shared" si="1"/>
        <v/>
      </c>
      <c r="E17" s="24"/>
      <c r="F17" s="24"/>
      <c r="G17" s="30"/>
      <c r="H17" s="30">
        <f t="shared" si="2"/>
        <v>0</v>
      </c>
      <c r="I17" s="34">
        <f>IF($H$6=50,G17*'選項&amp;設定'!$G$4,0)</f>
        <v>0</v>
      </c>
      <c r="J17" s="34">
        <f>IF(AND(E17&lt;&gt;'選項&amp;設定'!$K$7,$H$6='選項&amp;設定'!$C$5),0,IF(AND(E17='選項&amp;設定'!$K$7,$H$6='選項&amp;設定'!$C$5,H17&lt;=('選項&amp;設定'!$I$6)),ROUNDDOWN(H17*'選項&amp;設定'!$J$6,0),IF(AND(E17='選項&amp;設定'!$K$7,$H$6='選項&amp;設定'!$C$5,H17&gt;('選項&amp;設定'!$I$6)),ROUNDDOWN(H17*'選項&amp;設定'!$J$7,0),IF(AND(E17&lt;&gt;'選項&amp;設定'!$K$7,$H$6='選項&amp;設定'!$C$7,H17&gt;20010),ROUNDDOWN(H17*10%,0),IF(AND(E17&lt;&gt;'選項&amp;設定'!$K$7,$H$6='選項&amp;設定'!$C$7,H17&lt;20011),0,IF(AND(E17&lt;&gt;'選項&amp;設定'!$K$7,$H$6='選項&amp;設定'!$C$8,H17&gt;20010),ROUNDDOWN(H17*10%,0),IF(AND(E17&lt;&gt;'選項&amp;設定'!$K$7,$H$6='選項&amp;設定'!$C$8,H17&lt;20011),0,IF(AND(E17&lt;&gt;'選項&amp;設定'!$K$7,$H$6='選項&amp;設定'!$C$9),0,ROUNDDOWN(H17*20%,0)))))))))</f>
        <v>0</v>
      </c>
      <c r="K17" s="49" t="str">
        <f>IF(E17='選項&amp;設定'!$K$8,"聲明當年度居留達183天"," ")</f>
        <v xml:space="preserve"> </v>
      </c>
      <c r="L17" s="50"/>
      <c r="M17" s="33"/>
      <c r="N17" s="64" t="str">
        <f t="shared" si="0"/>
        <v/>
      </c>
    </row>
    <row r="18" spans="1:14" ht="34.5" customHeight="1" x14ac:dyDescent="0.25">
      <c r="A18" s="112"/>
      <c r="B18" s="29">
        <v>7</v>
      </c>
      <c r="C18" s="36"/>
      <c r="D18" s="101" t="str">
        <f t="shared" si="1"/>
        <v/>
      </c>
      <c r="E18" s="24"/>
      <c r="F18" s="24"/>
      <c r="G18" s="30"/>
      <c r="H18" s="30">
        <f t="shared" si="2"/>
        <v>0</v>
      </c>
      <c r="I18" s="34">
        <f>IF($H$6=50,G18*'選項&amp;設定'!$G$4,0)</f>
        <v>0</v>
      </c>
      <c r="J18" s="34">
        <f>IF(AND(E18&lt;&gt;'選項&amp;設定'!$K$7,$H$6='選項&amp;設定'!$C$5),0,IF(AND(E18='選項&amp;設定'!$K$7,$H$6='選項&amp;設定'!$C$5,H18&lt;=('選項&amp;設定'!$I$6)),ROUNDDOWN(H18*'選項&amp;設定'!$J$6,0),IF(AND(E18='選項&amp;設定'!$K$7,$H$6='選項&amp;設定'!$C$5,H18&gt;('選項&amp;設定'!$I$6)),ROUNDDOWN(H18*'選項&amp;設定'!$J$7,0),IF(AND(E18&lt;&gt;'選項&amp;設定'!$K$7,$H$6='選項&amp;設定'!$C$7,H18&gt;20010),ROUNDDOWN(H18*10%,0),IF(AND(E18&lt;&gt;'選項&amp;設定'!$K$7,$H$6='選項&amp;設定'!$C$7,H18&lt;20011),0,IF(AND(E18&lt;&gt;'選項&amp;設定'!$K$7,$H$6='選項&amp;設定'!$C$8,H18&gt;20010),ROUNDDOWN(H18*10%,0),IF(AND(E18&lt;&gt;'選項&amp;設定'!$K$7,$H$6='選項&amp;設定'!$C$8,H18&lt;20011),0,IF(AND(E18&lt;&gt;'選項&amp;設定'!$K$7,$H$6='選項&amp;設定'!$C$9),0,ROUNDDOWN(H18*20%,0)))))))))</f>
        <v>0</v>
      </c>
      <c r="K18" s="49" t="str">
        <f>IF(E18='選項&amp;設定'!$K$8,"聲明當年度居留達183天"," ")</f>
        <v xml:space="preserve"> </v>
      </c>
      <c r="L18" s="50"/>
      <c r="M18" s="33"/>
      <c r="N18" s="64" t="str">
        <f t="shared" si="0"/>
        <v/>
      </c>
    </row>
    <row r="19" spans="1:14" ht="34.5" customHeight="1" x14ac:dyDescent="0.25">
      <c r="A19" s="112"/>
      <c r="B19" s="29">
        <v>8</v>
      </c>
      <c r="C19" s="36"/>
      <c r="D19" s="101" t="str">
        <f t="shared" si="1"/>
        <v/>
      </c>
      <c r="E19" s="24"/>
      <c r="F19" s="24"/>
      <c r="G19" s="30"/>
      <c r="H19" s="30">
        <f t="shared" si="2"/>
        <v>0</v>
      </c>
      <c r="I19" s="34">
        <f>IF($H$6=50,G19*'選項&amp;設定'!$G$4,0)</f>
        <v>0</v>
      </c>
      <c r="J19" s="34">
        <f>IF(AND(E19&lt;&gt;'選項&amp;設定'!$K$7,$H$6='選項&amp;設定'!$C$5),0,IF(AND(E19='選項&amp;設定'!$K$7,$H$6='選項&amp;設定'!$C$5,H19&lt;=('選項&amp;設定'!$I$6)),ROUNDDOWN(H19*'選項&amp;設定'!$J$6,0),IF(AND(E19='選項&amp;設定'!$K$7,$H$6='選項&amp;設定'!$C$5,H19&gt;('選項&amp;設定'!$I$6)),ROUNDDOWN(H19*'選項&amp;設定'!$J$7,0),IF(AND(E19&lt;&gt;'選項&amp;設定'!$K$7,$H$6='選項&amp;設定'!$C$7,H19&gt;20010),ROUNDDOWN(H19*10%,0),IF(AND(E19&lt;&gt;'選項&amp;設定'!$K$7,$H$6='選項&amp;設定'!$C$7,H19&lt;20011),0,IF(AND(E19&lt;&gt;'選項&amp;設定'!$K$7,$H$6='選項&amp;設定'!$C$8,H19&gt;20010),ROUNDDOWN(H19*10%,0),IF(AND(E19&lt;&gt;'選項&amp;設定'!$K$7,$H$6='選項&amp;設定'!$C$8,H19&lt;20011),0,IF(AND(E19&lt;&gt;'選項&amp;設定'!$K$7,$H$6='選項&amp;設定'!$C$9),0,ROUNDDOWN(H19*20%,0)))))))))</f>
        <v>0</v>
      </c>
      <c r="K19" s="49" t="str">
        <f>IF(E19='選項&amp;設定'!$K$8,"聲明當年度居留達183天"," ")</f>
        <v xml:space="preserve"> </v>
      </c>
      <c r="L19" s="50"/>
      <c r="M19" s="33"/>
      <c r="N19" s="64" t="str">
        <f t="shared" si="0"/>
        <v/>
      </c>
    </row>
    <row r="20" spans="1:14" ht="34.5" customHeight="1" x14ac:dyDescent="0.25">
      <c r="A20" s="112"/>
      <c r="B20" s="29">
        <v>9</v>
      </c>
      <c r="C20" s="36"/>
      <c r="D20" s="101" t="str">
        <f t="shared" si="1"/>
        <v/>
      </c>
      <c r="E20" s="24"/>
      <c r="F20" s="24"/>
      <c r="G20" s="30"/>
      <c r="H20" s="30">
        <f t="shared" si="2"/>
        <v>0</v>
      </c>
      <c r="I20" s="34">
        <f>IF($H$6=50,G20*'選項&amp;設定'!$G$4,0)</f>
        <v>0</v>
      </c>
      <c r="J20" s="34">
        <f>IF(AND(E20&lt;&gt;'選項&amp;設定'!$K$7,$H$6='選項&amp;設定'!$C$5),0,IF(AND(E20='選項&amp;設定'!$K$7,$H$6='選項&amp;設定'!$C$5,H20&lt;=('選項&amp;設定'!$I$6)),ROUNDDOWN(H20*'選項&amp;設定'!$J$6,0),IF(AND(E20='選項&amp;設定'!$K$7,$H$6='選項&amp;設定'!$C$5,H20&gt;('選項&amp;設定'!$I$6)),ROUNDDOWN(H20*'選項&amp;設定'!$J$7,0),IF(AND(E20&lt;&gt;'選項&amp;設定'!$K$7,$H$6='選項&amp;設定'!$C$7,H20&gt;20010),ROUNDDOWN(H20*10%,0),IF(AND(E20&lt;&gt;'選項&amp;設定'!$K$7,$H$6='選項&amp;設定'!$C$7,H20&lt;20011),0,IF(AND(E20&lt;&gt;'選項&amp;設定'!$K$7,$H$6='選項&amp;設定'!$C$8,H20&gt;20010),ROUNDDOWN(H20*10%,0),IF(AND(E20&lt;&gt;'選項&amp;設定'!$K$7,$H$6='選項&amp;設定'!$C$8,H20&lt;20011),0,IF(AND(E20&lt;&gt;'選項&amp;設定'!$K$7,$H$6='選項&amp;設定'!$C$9),0,ROUNDDOWN(H20*20%,0)))))))))</f>
        <v>0</v>
      </c>
      <c r="K20" s="49" t="str">
        <f>IF(E20='選項&amp;設定'!$K$8,"聲明當年度居留達183天"," ")</f>
        <v xml:space="preserve"> </v>
      </c>
      <c r="L20" s="50"/>
      <c r="M20" s="33"/>
      <c r="N20" s="64" t="str">
        <f t="shared" si="0"/>
        <v/>
      </c>
    </row>
    <row r="21" spans="1:14" ht="34.5" customHeight="1" x14ac:dyDescent="0.25">
      <c r="A21" s="112"/>
      <c r="B21" s="29">
        <v>10</v>
      </c>
      <c r="C21" s="36"/>
      <c r="D21" s="101" t="str">
        <f t="shared" si="1"/>
        <v/>
      </c>
      <c r="E21" s="24"/>
      <c r="F21" s="24"/>
      <c r="G21" s="30"/>
      <c r="H21" s="30">
        <f t="shared" si="2"/>
        <v>0</v>
      </c>
      <c r="I21" s="34">
        <f>IF($H$6=50,G21*'選項&amp;設定'!$G$4,0)</f>
        <v>0</v>
      </c>
      <c r="J21" s="34">
        <f>IF(AND(E21&lt;&gt;'選項&amp;設定'!$K$7,$H$6='選項&amp;設定'!$C$5),0,IF(AND(E21='選項&amp;設定'!$K$7,$H$6='選項&amp;設定'!$C$5,H21&lt;=('選項&amp;設定'!$I$6)),ROUNDDOWN(H21*'選項&amp;設定'!$J$6,0),IF(AND(E21='選項&amp;設定'!$K$7,$H$6='選項&amp;設定'!$C$5,H21&gt;('選項&amp;設定'!$I$6)),ROUNDDOWN(H21*'選項&amp;設定'!$J$7,0),IF(AND(E21&lt;&gt;'選項&amp;設定'!$K$7,$H$6='選項&amp;設定'!$C$7,H21&gt;20010),ROUNDDOWN(H21*10%,0),IF(AND(E21&lt;&gt;'選項&amp;設定'!$K$7,$H$6='選項&amp;設定'!$C$7,H21&lt;20011),0,IF(AND(E21&lt;&gt;'選項&amp;設定'!$K$7,$H$6='選項&amp;設定'!$C$8,H21&gt;20010),ROUNDDOWN(H21*10%,0),IF(AND(E21&lt;&gt;'選項&amp;設定'!$K$7,$H$6='選項&amp;設定'!$C$8,H21&lt;20011),0,IF(AND(E21&lt;&gt;'選項&amp;設定'!$K$7,$H$6='選項&amp;設定'!$C$9),0,ROUNDDOWN(H21*20%,0)))))))))</f>
        <v>0</v>
      </c>
      <c r="K21" s="49" t="str">
        <f>IF(E21='選項&amp;設定'!$K$8,"聲明當年度居留達183天"," ")</f>
        <v xml:space="preserve"> </v>
      </c>
      <c r="L21" s="50"/>
      <c r="M21" s="33"/>
      <c r="N21" s="64" t="str">
        <f t="shared" si="0"/>
        <v/>
      </c>
    </row>
    <row r="22" spans="1:14" ht="33" customHeight="1" x14ac:dyDescent="0.25">
      <c r="B22" s="165" t="s">
        <v>39</v>
      </c>
      <c r="C22" s="165"/>
      <c r="D22" s="165"/>
      <c r="E22" s="165"/>
      <c r="F22" s="165"/>
      <c r="G22" s="32">
        <f>SUM(G12:G21)</f>
        <v>200</v>
      </c>
      <c r="H22" s="32">
        <f>SUM(H12:H21)</f>
        <v>700</v>
      </c>
      <c r="I22" s="32">
        <f>SUM(I12:I21)</f>
        <v>0</v>
      </c>
      <c r="J22" s="32">
        <f>SUM(J12:J21)</f>
        <v>0</v>
      </c>
      <c r="K22" s="166"/>
      <c r="L22" s="167"/>
      <c r="M22" s="51"/>
    </row>
    <row r="23" spans="1:14" s="37" customFormat="1" ht="24" customHeight="1" x14ac:dyDescent="0.25">
      <c r="B23" s="168"/>
      <c r="C23" s="168"/>
      <c r="D23" s="106"/>
      <c r="F23" s="105"/>
      <c r="G23" s="187"/>
      <c r="H23" s="187"/>
      <c r="I23" s="38"/>
      <c r="J23" s="38"/>
      <c r="K23" s="38"/>
      <c r="L23" s="38"/>
      <c r="M23" s="60" t="s">
        <v>100</v>
      </c>
    </row>
    <row r="24" spans="1:14" s="37" customFormat="1" ht="19.8" customHeight="1" x14ac:dyDescent="0.25">
      <c r="B24" s="170" t="s">
        <v>52</v>
      </c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</row>
    <row r="25" spans="1:14" ht="20.25" customHeight="1" x14ac:dyDescent="0.25">
      <c r="B25" s="149" t="s">
        <v>17</v>
      </c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</row>
    <row r="26" spans="1:14" s="28" customFormat="1" ht="16.2" customHeight="1" x14ac:dyDescent="0.25">
      <c r="B26" s="145" t="s">
        <v>34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</row>
    <row r="27" spans="1:14" s="28" customFormat="1" ht="16.2" customHeight="1" x14ac:dyDescent="0.25">
      <c r="B27" s="144" t="s">
        <v>41</v>
      </c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</row>
    <row r="28" spans="1:14" s="28" customFormat="1" ht="16.2" customHeight="1" x14ac:dyDescent="0.25">
      <c r="B28" s="144" t="s">
        <v>36</v>
      </c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</row>
    <row r="29" spans="1:14" s="28" customFormat="1" ht="16.2" customHeight="1" x14ac:dyDescent="0.25">
      <c r="B29" s="144" t="str">
        <f>"4.外僑非居住者，所得類別50應按每月薪資給付額≦NT$"&amp;'選項&amp;設定'!I6&amp;"扣取6%稅額，每月薪資給付額≧NT$"&amp;'選項&amp;設定'!I6+1&amp;"扣取18%稅額並檢附居留證或護照影本。"</f>
        <v>4.外僑非居住者，所得類別50應按每月薪資給付額≦NT$44250扣取6%稅額，每月薪資給付額≧NT$44251扣取18%稅額並檢附居留證或護照影本。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14" s="28" customFormat="1" ht="14.25" customHeight="1" x14ac:dyDescent="0.25">
      <c r="B30" s="145" t="s">
        <v>38</v>
      </c>
      <c r="C30" s="145"/>
      <c r="D30" s="145"/>
      <c r="E30" s="145"/>
      <c r="F30" s="145"/>
      <c r="G30" s="151" t="s">
        <v>37</v>
      </c>
      <c r="H30" s="151"/>
      <c r="I30" s="152" t="s">
        <v>33</v>
      </c>
      <c r="J30" s="152"/>
      <c r="K30" s="152"/>
      <c r="L30" s="152"/>
      <c r="M30" s="152"/>
    </row>
  </sheetData>
  <sheetProtection sheet="1" objects="1" scenarios="1" selectLockedCells="1" selectUnlockedCells="1"/>
  <mergeCells count="36">
    <mergeCell ref="B5:C5"/>
    <mergeCell ref="D5:F5"/>
    <mergeCell ref="H5:I5"/>
    <mergeCell ref="B1:E1"/>
    <mergeCell ref="B2:M2"/>
    <mergeCell ref="B3:M3"/>
    <mergeCell ref="B4:C4"/>
    <mergeCell ref="H4:I4"/>
    <mergeCell ref="B6:C6"/>
    <mergeCell ref="D6:E6"/>
    <mergeCell ref="F6:G6"/>
    <mergeCell ref="J6:K6"/>
    <mergeCell ref="A9:A11"/>
    <mergeCell ref="B9:B11"/>
    <mergeCell ref="C9:C11"/>
    <mergeCell ref="D9:D10"/>
    <mergeCell ref="E9:E11"/>
    <mergeCell ref="F9:F11"/>
    <mergeCell ref="B27:M27"/>
    <mergeCell ref="G9:H10"/>
    <mergeCell ref="I9:I10"/>
    <mergeCell ref="J9:J11"/>
    <mergeCell ref="K9:L11"/>
    <mergeCell ref="M9:M11"/>
    <mergeCell ref="B22:F22"/>
    <mergeCell ref="K22:L22"/>
    <mergeCell ref="B23:C23"/>
    <mergeCell ref="G23:H23"/>
    <mergeCell ref="B24:M24"/>
    <mergeCell ref="B25:M25"/>
    <mergeCell ref="B26:M26"/>
    <mergeCell ref="B28:M28"/>
    <mergeCell ref="B29:M29"/>
    <mergeCell ref="B30:F30"/>
    <mergeCell ref="G30:H30"/>
    <mergeCell ref="I30:M30"/>
  </mergeCells>
  <phoneticPr fontId="8" type="noConversion"/>
  <conditionalFormatting sqref="D12:D21">
    <cfRule type="expression" dxfId="55" priority="7">
      <formula>LEN(D12)&lt;&gt;10</formula>
    </cfRule>
  </conditionalFormatting>
  <conditionalFormatting sqref="D12:D21">
    <cfRule type="containsBlanks" dxfId="54" priority="6">
      <formula>LEN(TRIM(D12))=0</formula>
    </cfRule>
  </conditionalFormatting>
  <conditionalFormatting sqref="D12:D21">
    <cfRule type="containsBlanks" dxfId="53" priority="5">
      <formula>LEN(TRIM(D12))=0</formula>
    </cfRule>
  </conditionalFormatting>
  <conditionalFormatting sqref="D12:D21">
    <cfRule type="containsBlanks" dxfId="52" priority="4">
      <formula>LEN(TRIM(D12))=0</formula>
    </cfRule>
  </conditionalFormatting>
  <conditionalFormatting sqref="A12:A14">
    <cfRule type="expression" dxfId="51" priority="3">
      <formula>LEN(A12)&lt;&gt;10</formula>
    </cfRule>
  </conditionalFormatting>
  <conditionalFormatting sqref="A12">
    <cfRule type="containsBlanks" dxfId="50" priority="2">
      <formula>LEN(TRIM(A12))=0</formula>
    </cfRule>
  </conditionalFormatting>
  <conditionalFormatting sqref="A13:A14">
    <cfRule type="containsBlanks" dxfId="49" priority="1">
      <formula>LEN(TRIM(A13))=0</formula>
    </cfRule>
  </conditionalFormatting>
  <hyperlinks>
    <hyperlink ref="G30" r:id="rId1" xr:uid="{00000000-0004-0000-0100-000000000000}"/>
  </hyperlinks>
  <printOptions horizontalCentered="1"/>
  <pageMargins left="0.70866141732283472" right="0.70866141732283472" top="0.74803149606299213" bottom="0.74803149606299213" header="0.31496062992125984" footer="0.51181102362204722"/>
  <pageSetup paperSize="9" scale="69" fitToHeight="0" orientation="landscape" r:id="rId2"/>
  <headerFooter>
    <oddFooter>&amp;L&amp;"標楷體,標準"&amp;14承辦單位:&amp;C&amp;"標楷體,標準"&amp;14承辦人核章/分機:&amp;R&amp;P/&amp;N</oddFooter>
  </headerFooter>
  <ignoredErrors>
    <ignoredError sqref="H15:H21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'選項&amp;設定'!$K$5:$K$8</xm:f>
          </x14:formula1>
          <xm:sqref>E12:E21</xm:sqref>
        </x14:dataValidation>
        <x14:dataValidation type="list" allowBlank="1" showInputMessage="1" showErrorMessage="1" xr:uid="{00000000-0002-0000-0100-000001000000}">
          <x14:formula1>
            <xm:f>'選項&amp;設定'!$E$5:$E$9</xm:f>
          </x14:formula1>
          <xm:sqref>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34CF-853F-465E-A4AC-1F77ECB73D2E}">
  <dimension ref="A1:AR51"/>
  <sheetViews>
    <sheetView workbookViewId="0">
      <selection activeCell="A2" sqref="A2"/>
    </sheetView>
  </sheetViews>
  <sheetFormatPr defaultRowHeight="13.2" x14ac:dyDescent="0.25"/>
  <sheetData>
    <row r="1" spans="1:44" ht="16.2" x14ac:dyDescent="0.25">
      <c r="A1" s="116" t="s">
        <v>103</v>
      </c>
      <c r="B1" s="116" t="s">
        <v>104</v>
      </c>
      <c r="C1" s="116" t="s">
        <v>105</v>
      </c>
      <c r="D1" s="116" t="s">
        <v>106</v>
      </c>
      <c r="E1" s="116" t="s">
        <v>107</v>
      </c>
      <c r="F1" s="116" t="s">
        <v>108</v>
      </c>
      <c r="G1" s="117" t="s">
        <v>109</v>
      </c>
      <c r="H1" s="117" t="s">
        <v>110</v>
      </c>
      <c r="I1" s="117" t="s">
        <v>111</v>
      </c>
      <c r="J1" s="117" t="s">
        <v>112</v>
      </c>
      <c r="K1" s="117" t="s">
        <v>113</v>
      </c>
      <c r="L1" s="117" t="s">
        <v>114</v>
      </c>
      <c r="M1" s="117" t="s">
        <v>115</v>
      </c>
      <c r="N1" s="116" t="s">
        <v>116</v>
      </c>
      <c r="O1" s="117" t="s">
        <v>117</v>
      </c>
      <c r="P1" s="116" t="s">
        <v>118</v>
      </c>
      <c r="Q1" s="117" t="s">
        <v>119</v>
      </c>
      <c r="R1" s="117" t="s">
        <v>120</v>
      </c>
      <c r="S1" s="117" t="s">
        <v>121</v>
      </c>
      <c r="T1" s="117" t="s">
        <v>122</v>
      </c>
      <c r="U1" s="117" t="s">
        <v>123</v>
      </c>
      <c r="V1" s="117" t="s">
        <v>124</v>
      </c>
      <c r="W1" s="117" t="s">
        <v>125</v>
      </c>
      <c r="X1" s="116" t="s">
        <v>126</v>
      </c>
      <c r="Y1" s="116" t="s">
        <v>127</v>
      </c>
      <c r="Z1" s="116" t="s">
        <v>128</v>
      </c>
      <c r="AA1" s="116" t="s">
        <v>129</v>
      </c>
      <c r="AB1" s="116" t="s">
        <v>130</v>
      </c>
      <c r="AC1" s="116" t="s">
        <v>143</v>
      </c>
      <c r="AD1" s="116" t="s">
        <v>131</v>
      </c>
      <c r="AE1" s="116" t="s">
        <v>132</v>
      </c>
      <c r="AF1" s="117" t="s">
        <v>133</v>
      </c>
      <c r="AG1" s="116" t="s">
        <v>134</v>
      </c>
      <c r="AH1" s="116" t="s">
        <v>135</v>
      </c>
      <c r="AI1" s="116" t="s">
        <v>136</v>
      </c>
      <c r="AJ1" s="116" t="s">
        <v>137</v>
      </c>
      <c r="AK1" s="116" t="s">
        <v>136</v>
      </c>
      <c r="AL1" s="116" t="s">
        <v>138</v>
      </c>
      <c r="AM1" s="116" t="s">
        <v>139</v>
      </c>
      <c r="AN1" s="116" t="s">
        <v>140</v>
      </c>
      <c r="AO1" s="117" t="s">
        <v>141</v>
      </c>
      <c r="AP1" s="116" t="s">
        <v>142</v>
      </c>
      <c r="AQ1" s="115" t="s">
        <v>144</v>
      </c>
      <c r="AR1" s="115" t="s">
        <v>145</v>
      </c>
    </row>
    <row r="2" spans="1:44" x14ac:dyDescent="0.25">
      <c r="A2">
        <f>歸戶清冊!A12</f>
        <v>0</v>
      </c>
      <c r="C2">
        <f>歸戶清冊!C12</f>
        <v>0</v>
      </c>
      <c r="E2">
        <f>歸戶清冊!$H$6</f>
        <v>91</v>
      </c>
      <c r="G2">
        <f>歸戶清冊!H12</f>
        <v>0</v>
      </c>
      <c r="X2">
        <f>歸戶清冊!$D$4</f>
        <v>0</v>
      </c>
      <c r="AB2">
        <f>歸戶清冊!$H$5</f>
        <v>0</v>
      </c>
      <c r="AE2">
        <f>歸戶清冊!$D$5</f>
        <v>0</v>
      </c>
      <c r="AJ2">
        <f>歸戶清冊!F12</f>
        <v>0</v>
      </c>
    </row>
    <row r="3" spans="1:44" x14ac:dyDescent="0.25">
      <c r="A3">
        <f>歸戶清冊!A13</f>
        <v>0</v>
      </c>
      <c r="C3">
        <f>歸戶清冊!C13</f>
        <v>0</v>
      </c>
      <c r="E3">
        <f>歸戶清冊!$H$6</f>
        <v>91</v>
      </c>
      <c r="G3">
        <f>歸戶清冊!H13</f>
        <v>0</v>
      </c>
      <c r="X3">
        <f>歸戶清冊!$D$4</f>
        <v>0</v>
      </c>
      <c r="AB3">
        <f>歸戶清冊!$H$5</f>
        <v>0</v>
      </c>
      <c r="AE3">
        <f>歸戶清冊!$D$5</f>
        <v>0</v>
      </c>
      <c r="AJ3">
        <f>歸戶清冊!F13</f>
        <v>0</v>
      </c>
    </row>
    <row r="4" spans="1:44" x14ac:dyDescent="0.25">
      <c r="A4">
        <f>歸戶清冊!A14</f>
        <v>0</v>
      </c>
      <c r="C4">
        <f>歸戶清冊!C14</f>
        <v>0</v>
      </c>
      <c r="E4">
        <f>歸戶清冊!$H$6</f>
        <v>91</v>
      </c>
      <c r="G4">
        <f>歸戶清冊!H14</f>
        <v>0</v>
      </c>
      <c r="X4">
        <f>歸戶清冊!$D$4</f>
        <v>0</v>
      </c>
      <c r="AB4">
        <f>歸戶清冊!$H$5</f>
        <v>0</v>
      </c>
      <c r="AE4">
        <f>歸戶清冊!$D$5</f>
        <v>0</v>
      </c>
      <c r="AJ4">
        <f>歸戶清冊!F14</f>
        <v>0</v>
      </c>
    </row>
    <row r="5" spans="1:44" x14ac:dyDescent="0.25">
      <c r="A5">
        <f>歸戶清冊!A15</f>
        <v>0</v>
      </c>
      <c r="C5">
        <f>歸戶清冊!C15</f>
        <v>0</v>
      </c>
      <c r="E5">
        <f>歸戶清冊!$H$6</f>
        <v>91</v>
      </c>
      <c r="G5">
        <f>歸戶清冊!H15</f>
        <v>0</v>
      </c>
      <c r="X5">
        <f>歸戶清冊!$D$4</f>
        <v>0</v>
      </c>
      <c r="AB5">
        <f>歸戶清冊!$H$5</f>
        <v>0</v>
      </c>
      <c r="AE5">
        <f>歸戶清冊!$D$5</f>
        <v>0</v>
      </c>
      <c r="AJ5">
        <f>歸戶清冊!F15</f>
        <v>0</v>
      </c>
    </row>
    <row r="6" spans="1:44" x14ac:dyDescent="0.25">
      <c r="A6">
        <f>歸戶清冊!A16</f>
        <v>0</v>
      </c>
      <c r="C6">
        <f>歸戶清冊!C16</f>
        <v>0</v>
      </c>
      <c r="E6">
        <f>歸戶清冊!$H$6</f>
        <v>91</v>
      </c>
      <c r="G6">
        <f>歸戶清冊!H16</f>
        <v>0</v>
      </c>
      <c r="X6">
        <f>歸戶清冊!$D$4</f>
        <v>0</v>
      </c>
      <c r="AB6">
        <f>歸戶清冊!$H$5</f>
        <v>0</v>
      </c>
      <c r="AE6">
        <f>歸戶清冊!$D$5</f>
        <v>0</v>
      </c>
      <c r="AJ6">
        <f>歸戶清冊!F16</f>
        <v>0</v>
      </c>
    </row>
    <row r="7" spans="1:44" x14ac:dyDescent="0.25">
      <c r="A7">
        <f>歸戶清冊!A17</f>
        <v>0</v>
      </c>
      <c r="C7">
        <f>歸戶清冊!C17</f>
        <v>0</v>
      </c>
      <c r="E7">
        <f>歸戶清冊!$H$6</f>
        <v>91</v>
      </c>
      <c r="G7">
        <f>歸戶清冊!H17</f>
        <v>0</v>
      </c>
      <c r="X7">
        <f>歸戶清冊!$D$4</f>
        <v>0</v>
      </c>
      <c r="AB7">
        <f>歸戶清冊!$H$5</f>
        <v>0</v>
      </c>
      <c r="AE7">
        <f>歸戶清冊!$D$5</f>
        <v>0</v>
      </c>
      <c r="AJ7">
        <f>歸戶清冊!F17</f>
        <v>0</v>
      </c>
    </row>
    <row r="8" spans="1:44" x14ac:dyDescent="0.25">
      <c r="A8">
        <f>歸戶清冊!A18</f>
        <v>0</v>
      </c>
      <c r="C8">
        <f>歸戶清冊!C18</f>
        <v>0</v>
      </c>
      <c r="E8">
        <f>歸戶清冊!$H$6</f>
        <v>91</v>
      </c>
      <c r="G8">
        <f>歸戶清冊!H18</f>
        <v>0</v>
      </c>
      <c r="X8">
        <f>歸戶清冊!$D$4</f>
        <v>0</v>
      </c>
      <c r="AB8">
        <f>歸戶清冊!$H$5</f>
        <v>0</v>
      </c>
      <c r="AE8">
        <f>歸戶清冊!$D$5</f>
        <v>0</v>
      </c>
      <c r="AJ8">
        <f>歸戶清冊!F18</f>
        <v>0</v>
      </c>
    </row>
    <row r="9" spans="1:44" x14ac:dyDescent="0.25">
      <c r="A9">
        <f>歸戶清冊!A19</f>
        <v>0</v>
      </c>
      <c r="C9">
        <f>歸戶清冊!C19</f>
        <v>0</v>
      </c>
      <c r="E9">
        <f>歸戶清冊!$H$6</f>
        <v>91</v>
      </c>
      <c r="G9">
        <f>歸戶清冊!H19</f>
        <v>0</v>
      </c>
      <c r="X9">
        <f>歸戶清冊!$D$4</f>
        <v>0</v>
      </c>
      <c r="AB9">
        <f>歸戶清冊!$H$5</f>
        <v>0</v>
      </c>
      <c r="AE9">
        <f>歸戶清冊!$D$5</f>
        <v>0</v>
      </c>
      <c r="AJ9">
        <f>歸戶清冊!F19</f>
        <v>0</v>
      </c>
    </row>
    <row r="10" spans="1:44" x14ac:dyDescent="0.25">
      <c r="A10">
        <f>歸戶清冊!A20</f>
        <v>0</v>
      </c>
      <c r="C10">
        <f>歸戶清冊!C20</f>
        <v>0</v>
      </c>
      <c r="E10">
        <f>歸戶清冊!$H$6</f>
        <v>91</v>
      </c>
      <c r="G10">
        <f>歸戶清冊!H20</f>
        <v>0</v>
      </c>
      <c r="X10">
        <f>歸戶清冊!$D$4</f>
        <v>0</v>
      </c>
      <c r="AB10">
        <f>歸戶清冊!$H$5</f>
        <v>0</v>
      </c>
      <c r="AE10">
        <f>歸戶清冊!$D$5</f>
        <v>0</v>
      </c>
      <c r="AJ10">
        <f>歸戶清冊!F20</f>
        <v>0</v>
      </c>
    </row>
    <row r="11" spans="1:44" x14ac:dyDescent="0.25">
      <c r="A11">
        <f>歸戶清冊!A21</f>
        <v>0</v>
      </c>
      <c r="C11">
        <f>歸戶清冊!C21</f>
        <v>0</v>
      </c>
      <c r="E11">
        <f>歸戶清冊!$H$6</f>
        <v>91</v>
      </c>
      <c r="G11">
        <f>歸戶清冊!H21</f>
        <v>0</v>
      </c>
      <c r="X11">
        <f>歸戶清冊!$D$4</f>
        <v>0</v>
      </c>
      <c r="AB11">
        <f>歸戶清冊!$H$5</f>
        <v>0</v>
      </c>
      <c r="AE11">
        <f>歸戶清冊!$D$5</f>
        <v>0</v>
      </c>
      <c r="AJ11">
        <f>歸戶清冊!F21</f>
        <v>0</v>
      </c>
    </row>
    <row r="12" spans="1:44" x14ac:dyDescent="0.25">
      <c r="A12">
        <f>歸戶清冊!A22</f>
        <v>0</v>
      </c>
      <c r="C12">
        <f>歸戶清冊!C22</f>
        <v>0</v>
      </c>
      <c r="E12">
        <f>歸戶清冊!$H$6</f>
        <v>91</v>
      </c>
      <c r="G12">
        <f>歸戶清冊!H22</f>
        <v>0</v>
      </c>
      <c r="X12">
        <f>歸戶清冊!$D$4</f>
        <v>0</v>
      </c>
      <c r="AB12">
        <f>歸戶清冊!$H$5</f>
        <v>0</v>
      </c>
      <c r="AE12">
        <f>歸戶清冊!$D$5</f>
        <v>0</v>
      </c>
      <c r="AJ12">
        <f>歸戶清冊!F22</f>
        <v>0</v>
      </c>
    </row>
    <row r="13" spans="1:44" x14ac:dyDescent="0.25">
      <c r="A13">
        <f>歸戶清冊!A23</f>
        <v>0</v>
      </c>
      <c r="C13">
        <f>歸戶清冊!C23</f>
        <v>0</v>
      </c>
      <c r="E13">
        <f>歸戶清冊!$H$6</f>
        <v>91</v>
      </c>
      <c r="G13">
        <f>歸戶清冊!H23</f>
        <v>0</v>
      </c>
      <c r="X13">
        <f>歸戶清冊!$D$4</f>
        <v>0</v>
      </c>
      <c r="AB13">
        <f>歸戶清冊!$H$5</f>
        <v>0</v>
      </c>
      <c r="AE13">
        <f>歸戶清冊!$D$5</f>
        <v>0</v>
      </c>
      <c r="AJ13">
        <f>歸戶清冊!F23</f>
        <v>0</v>
      </c>
    </row>
    <row r="14" spans="1:44" x14ac:dyDescent="0.25">
      <c r="A14">
        <f>歸戶清冊!A24</f>
        <v>0</v>
      </c>
      <c r="C14">
        <f>歸戶清冊!C24</f>
        <v>0</v>
      </c>
      <c r="E14">
        <f>歸戶清冊!$H$6</f>
        <v>91</v>
      </c>
      <c r="G14">
        <f>歸戶清冊!H24</f>
        <v>0</v>
      </c>
      <c r="X14">
        <f>歸戶清冊!$D$4</f>
        <v>0</v>
      </c>
      <c r="AB14">
        <f>歸戶清冊!$H$5</f>
        <v>0</v>
      </c>
      <c r="AE14">
        <f>歸戶清冊!$D$5</f>
        <v>0</v>
      </c>
      <c r="AJ14">
        <f>歸戶清冊!F24</f>
        <v>0</v>
      </c>
    </row>
    <row r="15" spans="1:44" x14ac:dyDescent="0.25">
      <c r="A15">
        <f>歸戶清冊!A25</f>
        <v>0</v>
      </c>
      <c r="C15">
        <f>歸戶清冊!C25</f>
        <v>0</v>
      </c>
      <c r="E15">
        <f>歸戶清冊!$H$6</f>
        <v>91</v>
      </c>
      <c r="G15">
        <f>歸戶清冊!H25</f>
        <v>0</v>
      </c>
      <c r="X15">
        <f>歸戶清冊!$D$4</f>
        <v>0</v>
      </c>
      <c r="AB15">
        <f>歸戶清冊!$H$5</f>
        <v>0</v>
      </c>
      <c r="AE15">
        <f>歸戶清冊!$D$5</f>
        <v>0</v>
      </c>
      <c r="AJ15">
        <f>歸戶清冊!F25</f>
        <v>0</v>
      </c>
    </row>
    <row r="16" spans="1:44" x14ac:dyDescent="0.25">
      <c r="A16">
        <f>歸戶清冊!A26</f>
        <v>0</v>
      </c>
      <c r="C16">
        <f>歸戶清冊!C26</f>
        <v>0</v>
      </c>
      <c r="E16">
        <f>歸戶清冊!$H$6</f>
        <v>91</v>
      </c>
      <c r="G16">
        <f>歸戶清冊!H26</f>
        <v>0</v>
      </c>
      <c r="X16">
        <f>歸戶清冊!$D$4</f>
        <v>0</v>
      </c>
      <c r="AB16">
        <f>歸戶清冊!$H$5</f>
        <v>0</v>
      </c>
      <c r="AE16">
        <f>歸戶清冊!$D$5</f>
        <v>0</v>
      </c>
      <c r="AJ16">
        <f>歸戶清冊!F26</f>
        <v>0</v>
      </c>
    </row>
    <row r="17" spans="1:36" x14ac:dyDescent="0.25">
      <c r="A17">
        <f>歸戶清冊!A27</f>
        <v>0</v>
      </c>
      <c r="C17">
        <f>歸戶清冊!C27</f>
        <v>0</v>
      </c>
      <c r="E17">
        <f>歸戶清冊!$H$6</f>
        <v>91</v>
      </c>
      <c r="G17">
        <f>歸戶清冊!H27</f>
        <v>0</v>
      </c>
      <c r="X17">
        <f>歸戶清冊!$D$4</f>
        <v>0</v>
      </c>
      <c r="AB17">
        <f>歸戶清冊!$H$5</f>
        <v>0</v>
      </c>
      <c r="AE17">
        <f>歸戶清冊!$D$5</f>
        <v>0</v>
      </c>
      <c r="AJ17">
        <f>歸戶清冊!F27</f>
        <v>0</v>
      </c>
    </row>
    <row r="18" spans="1:36" x14ac:dyDescent="0.25">
      <c r="A18">
        <f>歸戶清冊!A28</f>
        <v>0</v>
      </c>
      <c r="C18">
        <f>歸戶清冊!C28</f>
        <v>0</v>
      </c>
      <c r="E18">
        <f>歸戶清冊!$H$6</f>
        <v>91</v>
      </c>
      <c r="G18">
        <f>歸戶清冊!H28</f>
        <v>0</v>
      </c>
      <c r="X18">
        <f>歸戶清冊!$D$4</f>
        <v>0</v>
      </c>
      <c r="AB18">
        <f>歸戶清冊!$H$5</f>
        <v>0</v>
      </c>
      <c r="AE18">
        <f>歸戶清冊!$D$5</f>
        <v>0</v>
      </c>
      <c r="AJ18">
        <f>歸戶清冊!F28</f>
        <v>0</v>
      </c>
    </row>
    <row r="19" spans="1:36" x14ac:dyDescent="0.25">
      <c r="A19">
        <f>歸戶清冊!A29</f>
        <v>0</v>
      </c>
      <c r="C19">
        <f>歸戶清冊!C29</f>
        <v>0</v>
      </c>
      <c r="E19">
        <f>歸戶清冊!$H$6</f>
        <v>91</v>
      </c>
      <c r="G19">
        <f>歸戶清冊!H29</f>
        <v>0</v>
      </c>
      <c r="X19">
        <f>歸戶清冊!$D$4</f>
        <v>0</v>
      </c>
      <c r="AB19">
        <f>歸戶清冊!$H$5</f>
        <v>0</v>
      </c>
      <c r="AE19">
        <f>歸戶清冊!$D$5</f>
        <v>0</v>
      </c>
      <c r="AJ19">
        <f>歸戶清冊!F29</f>
        <v>0</v>
      </c>
    </row>
    <row r="20" spans="1:36" x14ac:dyDescent="0.25">
      <c r="A20">
        <f>歸戶清冊!A30</f>
        <v>0</v>
      </c>
      <c r="C20">
        <f>歸戶清冊!C30</f>
        <v>0</v>
      </c>
      <c r="E20">
        <f>歸戶清冊!$H$6</f>
        <v>91</v>
      </c>
      <c r="G20">
        <f>歸戶清冊!H30</f>
        <v>0</v>
      </c>
      <c r="X20">
        <f>歸戶清冊!$D$4</f>
        <v>0</v>
      </c>
      <c r="AB20">
        <f>歸戶清冊!$H$5</f>
        <v>0</v>
      </c>
      <c r="AE20">
        <f>歸戶清冊!$D$5</f>
        <v>0</v>
      </c>
      <c r="AJ20">
        <f>歸戶清冊!F30</f>
        <v>0</v>
      </c>
    </row>
    <row r="21" spans="1:36" x14ac:dyDescent="0.25">
      <c r="A21">
        <f>歸戶清冊!A31</f>
        <v>0</v>
      </c>
      <c r="C21">
        <f>歸戶清冊!C31</f>
        <v>0</v>
      </c>
      <c r="E21">
        <f>歸戶清冊!$H$6</f>
        <v>91</v>
      </c>
      <c r="G21">
        <f>歸戶清冊!H31</f>
        <v>0</v>
      </c>
      <c r="X21">
        <f>歸戶清冊!$D$4</f>
        <v>0</v>
      </c>
      <c r="AB21">
        <f>歸戶清冊!$H$5</f>
        <v>0</v>
      </c>
      <c r="AE21">
        <f>歸戶清冊!$D$5</f>
        <v>0</v>
      </c>
      <c r="AJ21">
        <f>歸戶清冊!F31</f>
        <v>0</v>
      </c>
    </row>
    <row r="22" spans="1:36" x14ac:dyDescent="0.25">
      <c r="A22">
        <f>歸戶清冊!A32</f>
        <v>0</v>
      </c>
      <c r="C22">
        <f>歸戶清冊!C32</f>
        <v>0</v>
      </c>
      <c r="E22">
        <f>歸戶清冊!$H$6</f>
        <v>91</v>
      </c>
      <c r="G22">
        <f>歸戶清冊!H32</f>
        <v>0</v>
      </c>
      <c r="X22">
        <f>歸戶清冊!$D$4</f>
        <v>0</v>
      </c>
      <c r="AB22">
        <f>歸戶清冊!$H$5</f>
        <v>0</v>
      </c>
      <c r="AE22">
        <f>歸戶清冊!$D$5</f>
        <v>0</v>
      </c>
      <c r="AJ22">
        <f>歸戶清冊!F32</f>
        <v>0</v>
      </c>
    </row>
    <row r="23" spans="1:36" x14ac:dyDescent="0.25">
      <c r="A23">
        <f>歸戶清冊!A33</f>
        <v>0</v>
      </c>
      <c r="C23">
        <f>歸戶清冊!C33</f>
        <v>0</v>
      </c>
      <c r="E23">
        <f>歸戶清冊!$H$6</f>
        <v>91</v>
      </c>
      <c r="G23">
        <f>歸戶清冊!H33</f>
        <v>0</v>
      </c>
      <c r="X23">
        <f>歸戶清冊!$D$4</f>
        <v>0</v>
      </c>
      <c r="AB23">
        <f>歸戶清冊!$H$5</f>
        <v>0</v>
      </c>
      <c r="AE23">
        <f>歸戶清冊!$D$5</f>
        <v>0</v>
      </c>
      <c r="AJ23">
        <f>歸戶清冊!F33</f>
        <v>0</v>
      </c>
    </row>
    <row r="24" spans="1:36" x14ac:dyDescent="0.25">
      <c r="A24">
        <f>歸戶清冊!A34</f>
        <v>0</v>
      </c>
      <c r="C24">
        <f>歸戶清冊!C34</f>
        <v>0</v>
      </c>
      <c r="E24">
        <f>歸戶清冊!$H$6</f>
        <v>91</v>
      </c>
      <c r="G24">
        <f>歸戶清冊!H34</f>
        <v>0</v>
      </c>
      <c r="X24">
        <f>歸戶清冊!$D$4</f>
        <v>0</v>
      </c>
      <c r="AB24">
        <f>歸戶清冊!$H$5</f>
        <v>0</v>
      </c>
      <c r="AE24">
        <f>歸戶清冊!$D$5</f>
        <v>0</v>
      </c>
      <c r="AJ24">
        <f>歸戶清冊!F34</f>
        <v>0</v>
      </c>
    </row>
    <row r="25" spans="1:36" x14ac:dyDescent="0.25">
      <c r="A25">
        <f>歸戶清冊!A35</f>
        <v>0</v>
      </c>
      <c r="C25">
        <f>歸戶清冊!C35</f>
        <v>0</v>
      </c>
      <c r="E25">
        <f>歸戶清冊!$H$6</f>
        <v>91</v>
      </c>
      <c r="G25">
        <f>歸戶清冊!H35</f>
        <v>0</v>
      </c>
      <c r="X25">
        <f>歸戶清冊!$D$4</f>
        <v>0</v>
      </c>
      <c r="AB25">
        <f>歸戶清冊!$H$5</f>
        <v>0</v>
      </c>
      <c r="AE25">
        <f>歸戶清冊!$D$5</f>
        <v>0</v>
      </c>
      <c r="AJ25">
        <f>歸戶清冊!F35</f>
        <v>0</v>
      </c>
    </row>
    <row r="26" spans="1:36" x14ac:dyDescent="0.25">
      <c r="A26">
        <f>歸戶清冊!A36</f>
        <v>0</v>
      </c>
      <c r="C26">
        <f>歸戶清冊!C36</f>
        <v>0</v>
      </c>
      <c r="E26">
        <f>歸戶清冊!$H$6</f>
        <v>91</v>
      </c>
      <c r="G26">
        <f>歸戶清冊!H36</f>
        <v>0</v>
      </c>
      <c r="X26">
        <f>歸戶清冊!$D$4</f>
        <v>0</v>
      </c>
      <c r="AB26">
        <f>歸戶清冊!$H$5</f>
        <v>0</v>
      </c>
      <c r="AE26">
        <f>歸戶清冊!$D$5</f>
        <v>0</v>
      </c>
      <c r="AJ26">
        <f>歸戶清冊!F36</f>
        <v>0</v>
      </c>
    </row>
    <row r="27" spans="1:36" x14ac:dyDescent="0.25">
      <c r="A27">
        <f>歸戶清冊!A37</f>
        <v>0</v>
      </c>
      <c r="C27">
        <f>歸戶清冊!C37</f>
        <v>0</v>
      </c>
      <c r="E27">
        <f>歸戶清冊!$H$6</f>
        <v>91</v>
      </c>
      <c r="G27">
        <f>歸戶清冊!H37</f>
        <v>0</v>
      </c>
      <c r="X27">
        <f>歸戶清冊!$D$4</f>
        <v>0</v>
      </c>
      <c r="AB27">
        <f>歸戶清冊!$H$5</f>
        <v>0</v>
      </c>
      <c r="AE27">
        <f>歸戶清冊!$D$5</f>
        <v>0</v>
      </c>
      <c r="AJ27">
        <f>歸戶清冊!F37</f>
        <v>0</v>
      </c>
    </row>
    <row r="28" spans="1:36" x14ac:dyDescent="0.25">
      <c r="A28">
        <f>歸戶清冊!A38</f>
        <v>0</v>
      </c>
      <c r="C28">
        <f>歸戶清冊!C38</f>
        <v>0</v>
      </c>
      <c r="E28">
        <f>歸戶清冊!$H$6</f>
        <v>91</v>
      </c>
      <c r="G28">
        <f>歸戶清冊!H38</f>
        <v>0</v>
      </c>
      <c r="X28">
        <f>歸戶清冊!$D$4</f>
        <v>0</v>
      </c>
      <c r="AB28">
        <f>歸戶清冊!$H$5</f>
        <v>0</v>
      </c>
      <c r="AE28">
        <f>歸戶清冊!$D$5</f>
        <v>0</v>
      </c>
      <c r="AJ28">
        <f>歸戶清冊!F38</f>
        <v>0</v>
      </c>
    </row>
    <row r="29" spans="1:36" x14ac:dyDescent="0.25">
      <c r="A29">
        <f>歸戶清冊!A39</f>
        <v>0</v>
      </c>
      <c r="C29">
        <f>歸戶清冊!C39</f>
        <v>0</v>
      </c>
      <c r="E29">
        <f>歸戶清冊!$H$6</f>
        <v>91</v>
      </c>
      <c r="G29">
        <f>歸戶清冊!H39</f>
        <v>0</v>
      </c>
      <c r="X29">
        <f>歸戶清冊!$D$4</f>
        <v>0</v>
      </c>
      <c r="AB29">
        <f>歸戶清冊!$H$5</f>
        <v>0</v>
      </c>
      <c r="AE29">
        <f>歸戶清冊!$D$5</f>
        <v>0</v>
      </c>
      <c r="AJ29">
        <f>歸戶清冊!F39</f>
        <v>0</v>
      </c>
    </row>
    <row r="30" spans="1:36" x14ac:dyDescent="0.25">
      <c r="A30">
        <f>歸戶清冊!A40</f>
        <v>0</v>
      </c>
      <c r="C30">
        <f>歸戶清冊!C40</f>
        <v>0</v>
      </c>
      <c r="E30">
        <f>歸戶清冊!$H$6</f>
        <v>91</v>
      </c>
      <c r="G30">
        <f>歸戶清冊!H40</f>
        <v>0</v>
      </c>
      <c r="X30">
        <f>歸戶清冊!$D$4</f>
        <v>0</v>
      </c>
      <c r="AB30">
        <f>歸戶清冊!$H$5</f>
        <v>0</v>
      </c>
      <c r="AE30">
        <f>歸戶清冊!$D$5</f>
        <v>0</v>
      </c>
      <c r="AJ30">
        <f>歸戶清冊!F40</f>
        <v>0</v>
      </c>
    </row>
    <row r="31" spans="1:36" x14ac:dyDescent="0.25">
      <c r="A31">
        <f>歸戶清冊!A41</f>
        <v>0</v>
      </c>
      <c r="C31">
        <f>歸戶清冊!C41</f>
        <v>0</v>
      </c>
      <c r="E31">
        <f>歸戶清冊!$H$6</f>
        <v>91</v>
      </c>
      <c r="G31">
        <f>歸戶清冊!H41</f>
        <v>0</v>
      </c>
      <c r="X31">
        <f>歸戶清冊!$D$4</f>
        <v>0</v>
      </c>
      <c r="AB31">
        <f>歸戶清冊!$H$5</f>
        <v>0</v>
      </c>
      <c r="AE31">
        <f>歸戶清冊!$D$5</f>
        <v>0</v>
      </c>
      <c r="AJ31">
        <f>歸戶清冊!F41</f>
        <v>0</v>
      </c>
    </row>
    <row r="32" spans="1:36" x14ac:dyDescent="0.25">
      <c r="A32">
        <f>歸戶清冊!A42</f>
        <v>0</v>
      </c>
      <c r="C32">
        <f>歸戶清冊!C42</f>
        <v>0</v>
      </c>
      <c r="E32">
        <f>歸戶清冊!$H$6</f>
        <v>91</v>
      </c>
      <c r="G32">
        <f>歸戶清冊!H42</f>
        <v>0</v>
      </c>
      <c r="X32">
        <f>歸戶清冊!$D$4</f>
        <v>0</v>
      </c>
      <c r="AB32">
        <f>歸戶清冊!$H$5</f>
        <v>0</v>
      </c>
      <c r="AE32">
        <f>歸戶清冊!$D$5</f>
        <v>0</v>
      </c>
      <c r="AJ32">
        <f>歸戶清冊!F42</f>
        <v>0</v>
      </c>
    </row>
    <row r="33" spans="1:36" x14ac:dyDescent="0.25">
      <c r="A33">
        <f>歸戶清冊!A43</f>
        <v>0</v>
      </c>
      <c r="C33">
        <f>歸戶清冊!C43</f>
        <v>0</v>
      </c>
      <c r="E33">
        <f>歸戶清冊!$H$6</f>
        <v>91</v>
      </c>
      <c r="G33">
        <f>歸戶清冊!H43</f>
        <v>0</v>
      </c>
      <c r="X33">
        <f>歸戶清冊!$D$4</f>
        <v>0</v>
      </c>
      <c r="AB33">
        <f>歸戶清冊!$H$5</f>
        <v>0</v>
      </c>
      <c r="AE33">
        <f>歸戶清冊!$D$5</f>
        <v>0</v>
      </c>
      <c r="AJ33">
        <f>歸戶清冊!F43</f>
        <v>0</v>
      </c>
    </row>
    <row r="34" spans="1:36" x14ac:dyDescent="0.25">
      <c r="A34">
        <f>歸戶清冊!A44</f>
        <v>0</v>
      </c>
      <c r="C34">
        <f>歸戶清冊!C44</f>
        <v>0</v>
      </c>
      <c r="E34">
        <f>歸戶清冊!$H$6</f>
        <v>91</v>
      </c>
      <c r="G34">
        <f>歸戶清冊!H44</f>
        <v>0</v>
      </c>
      <c r="X34">
        <f>歸戶清冊!$D$4</f>
        <v>0</v>
      </c>
      <c r="AB34">
        <f>歸戶清冊!$H$5</f>
        <v>0</v>
      </c>
      <c r="AE34">
        <f>歸戶清冊!$D$5</f>
        <v>0</v>
      </c>
      <c r="AJ34">
        <f>歸戶清冊!F44</f>
        <v>0</v>
      </c>
    </row>
    <row r="35" spans="1:36" x14ac:dyDescent="0.25">
      <c r="A35">
        <f>歸戶清冊!A45</f>
        <v>0</v>
      </c>
      <c r="C35">
        <f>歸戶清冊!C45</f>
        <v>0</v>
      </c>
      <c r="E35">
        <f>歸戶清冊!$H$6</f>
        <v>91</v>
      </c>
      <c r="G35">
        <f>歸戶清冊!H45</f>
        <v>0</v>
      </c>
      <c r="X35">
        <f>歸戶清冊!$D$4</f>
        <v>0</v>
      </c>
      <c r="AB35">
        <f>歸戶清冊!$H$5</f>
        <v>0</v>
      </c>
      <c r="AE35">
        <f>歸戶清冊!$D$5</f>
        <v>0</v>
      </c>
      <c r="AJ35">
        <f>歸戶清冊!F45</f>
        <v>0</v>
      </c>
    </row>
    <row r="36" spans="1:36" x14ac:dyDescent="0.25">
      <c r="A36">
        <f>歸戶清冊!A46</f>
        <v>0</v>
      </c>
      <c r="C36">
        <f>歸戶清冊!C46</f>
        <v>0</v>
      </c>
      <c r="E36">
        <f>歸戶清冊!$H$6</f>
        <v>91</v>
      </c>
      <c r="G36">
        <f>歸戶清冊!H46</f>
        <v>0</v>
      </c>
      <c r="X36">
        <f>歸戶清冊!$D$4</f>
        <v>0</v>
      </c>
      <c r="AB36">
        <f>歸戶清冊!$H$5</f>
        <v>0</v>
      </c>
      <c r="AE36">
        <f>歸戶清冊!$D$5</f>
        <v>0</v>
      </c>
      <c r="AJ36">
        <f>歸戶清冊!F46</f>
        <v>0</v>
      </c>
    </row>
    <row r="37" spans="1:36" x14ac:dyDescent="0.25">
      <c r="A37">
        <f>歸戶清冊!A47</f>
        <v>0</v>
      </c>
      <c r="C37">
        <f>歸戶清冊!C47</f>
        <v>0</v>
      </c>
      <c r="E37">
        <f>歸戶清冊!$H$6</f>
        <v>91</v>
      </c>
      <c r="G37">
        <f>歸戶清冊!H47</f>
        <v>0</v>
      </c>
      <c r="X37">
        <f>歸戶清冊!$D$4</f>
        <v>0</v>
      </c>
      <c r="AB37">
        <f>歸戶清冊!$H$5</f>
        <v>0</v>
      </c>
      <c r="AE37">
        <f>歸戶清冊!$D$5</f>
        <v>0</v>
      </c>
      <c r="AJ37">
        <f>歸戶清冊!F47</f>
        <v>0</v>
      </c>
    </row>
    <row r="38" spans="1:36" x14ac:dyDescent="0.25">
      <c r="A38">
        <f>歸戶清冊!A48</f>
        <v>0</v>
      </c>
      <c r="C38">
        <f>歸戶清冊!C48</f>
        <v>0</v>
      </c>
      <c r="E38">
        <f>歸戶清冊!$H$6</f>
        <v>91</v>
      </c>
      <c r="G38">
        <f>歸戶清冊!H48</f>
        <v>0</v>
      </c>
      <c r="X38">
        <f>歸戶清冊!$D$4</f>
        <v>0</v>
      </c>
      <c r="AB38">
        <f>歸戶清冊!$H$5</f>
        <v>0</v>
      </c>
      <c r="AE38">
        <f>歸戶清冊!$D$5</f>
        <v>0</v>
      </c>
      <c r="AJ38">
        <f>歸戶清冊!F48</f>
        <v>0</v>
      </c>
    </row>
    <row r="39" spans="1:36" x14ac:dyDescent="0.25">
      <c r="A39">
        <f>歸戶清冊!A49</f>
        <v>0</v>
      </c>
      <c r="C39">
        <f>歸戶清冊!C49</f>
        <v>0</v>
      </c>
      <c r="E39">
        <f>歸戶清冊!$H$6</f>
        <v>91</v>
      </c>
      <c r="G39">
        <f>歸戶清冊!H49</f>
        <v>0</v>
      </c>
      <c r="X39">
        <f>歸戶清冊!$D$4</f>
        <v>0</v>
      </c>
      <c r="AB39">
        <f>歸戶清冊!$H$5</f>
        <v>0</v>
      </c>
      <c r="AE39">
        <f>歸戶清冊!$D$5</f>
        <v>0</v>
      </c>
      <c r="AJ39">
        <f>歸戶清冊!F49</f>
        <v>0</v>
      </c>
    </row>
    <row r="40" spans="1:36" x14ac:dyDescent="0.25">
      <c r="A40">
        <f>歸戶清冊!A50</f>
        <v>0</v>
      </c>
      <c r="C40">
        <f>歸戶清冊!C50</f>
        <v>0</v>
      </c>
      <c r="E40">
        <f>歸戶清冊!$H$6</f>
        <v>91</v>
      </c>
      <c r="G40">
        <f>歸戶清冊!H50</f>
        <v>0</v>
      </c>
      <c r="X40">
        <f>歸戶清冊!$D$4</f>
        <v>0</v>
      </c>
      <c r="AB40">
        <f>歸戶清冊!$H$5</f>
        <v>0</v>
      </c>
      <c r="AE40">
        <f>歸戶清冊!$D$5</f>
        <v>0</v>
      </c>
      <c r="AJ40">
        <f>歸戶清冊!F50</f>
        <v>0</v>
      </c>
    </row>
    <row r="41" spans="1:36" x14ac:dyDescent="0.25">
      <c r="A41">
        <f>歸戶清冊!A51</f>
        <v>0</v>
      </c>
      <c r="C41">
        <f>歸戶清冊!C51</f>
        <v>0</v>
      </c>
      <c r="E41">
        <f>歸戶清冊!$H$6</f>
        <v>91</v>
      </c>
      <c r="G41">
        <f>歸戶清冊!H51</f>
        <v>0</v>
      </c>
      <c r="X41">
        <f>歸戶清冊!$D$4</f>
        <v>0</v>
      </c>
      <c r="AB41">
        <f>歸戶清冊!$H$5</f>
        <v>0</v>
      </c>
      <c r="AE41">
        <f>歸戶清冊!$D$5</f>
        <v>0</v>
      </c>
      <c r="AJ41">
        <f>歸戶清冊!F51</f>
        <v>0</v>
      </c>
    </row>
    <row r="42" spans="1:36" x14ac:dyDescent="0.25">
      <c r="A42">
        <f>歸戶清冊!A52</f>
        <v>0</v>
      </c>
      <c r="C42">
        <f>歸戶清冊!C52</f>
        <v>0</v>
      </c>
      <c r="E42">
        <f>歸戶清冊!$H$6</f>
        <v>91</v>
      </c>
      <c r="G42">
        <f>歸戶清冊!H52</f>
        <v>0</v>
      </c>
      <c r="X42">
        <f>歸戶清冊!$D$4</f>
        <v>0</v>
      </c>
      <c r="AB42">
        <f>歸戶清冊!$H$5</f>
        <v>0</v>
      </c>
      <c r="AE42">
        <f>歸戶清冊!$D$5</f>
        <v>0</v>
      </c>
      <c r="AJ42">
        <f>歸戶清冊!F52</f>
        <v>0</v>
      </c>
    </row>
    <row r="43" spans="1:36" x14ac:dyDescent="0.25">
      <c r="A43">
        <f>歸戶清冊!A53</f>
        <v>0</v>
      </c>
      <c r="C43">
        <f>歸戶清冊!C53</f>
        <v>0</v>
      </c>
      <c r="E43">
        <f>歸戶清冊!$H$6</f>
        <v>91</v>
      </c>
      <c r="G43">
        <f>歸戶清冊!H53</f>
        <v>0</v>
      </c>
      <c r="X43">
        <f>歸戶清冊!$D$4</f>
        <v>0</v>
      </c>
      <c r="AB43">
        <f>歸戶清冊!$H$5</f>
        <v>0</v>
      </c>
      <c r="AE43">
        <f>歸戶清冊!$D$5</f>
        <v>0</v>
      </c>
      <c r="AJ43">
        <f>歸戶清冊!F53</f>
        <v>0</v>
      </c>
    </row>
    <row r="44" spans="1:36" x14ac:dyDescent="0.25">
      <c r="A44">
        <f>歸戶清冊!A54</f>
        <v>0</v>
      </c>
      <c r="C44">
        <f>歸戶清冊!C54</f>
        <v>0</v>
      </c>
      <c r="E44">
        <f>歸戶清冊!$H$6</f>
        <v>91</v>
      </c>
      <c r="G44">
        <f>歸戶清冊!H54</f>
        <v>0</v>
      </c>
      <c r="X44">
        <f>歸戶清冊!$D$4</f>
        <v>0</v>
      </c>
      <c r="AB44">
        <f>歸戶清冊!$H$5</f>
        <v>0</v>
      </c>
      <c r="AE44">
        <f>歸戶清冊!$D$5</f>
        <v>0</v>
      </c>
      <c r="AJ44">
        <f>歸戶清冊!F54</f>
        <v>0</v>
      </c>
    </row>
    <row r="45" spans="1:36" x14ac:dyDescent="0.25">
      <c r="A45">
        <f>歸戶清冊!A55</f>
        <v>0</v>
      </c>
      <c r="C45">
        <f>歸戶清冊!C55</f>
        <v>0</v>
      </c>
      <c r="E45">
        <f>歸戶清冊!$H$6</f>
        <v>91</v>
      </c>
      <c r="G45">
        <f>歸戶清冊!H55</f>
        <v>0</v>
      </c>
      <c r="X45">
        <f>歸戶清冊!$D$4</f>
        <v>0</v>
      </c>
      <c r="AB45">
        <f>歸戶清冊!$H$5</f>
        <v>0</v>
      </c>
      <c r="AE45">
        <f>歸戶清冊!$D$5</f>
        <v>0</v>
      </c>
      <c r="AJ45">
        <f>歸戶清冊!F55</f>
        <v>0</v>
      </c>
    </row>
    <row r="46" spans="1:36" x14ac:dyDescent="0.25">
      <c r="A46">
        <f>歸戶清冊!A56</f>
        <v>0</v>
      </c>
      <c r="C46">
        <f>歸戶清冊!C56</f>
        <v>0</v>
      </c>
      <c r="E46">
        <f>歸戶清冊!$H$6</f>
        <v>91</v>
      </c>
      <c r="G46">
        <f>歸戶清冊!H56</f>
        <v>0</v>
      </c>
      <c r="X46">
        <f>歸戶清冊!$D$4</f>
        <v>0</v>
      </c>
      <c r="AB46">
        <f>歸戶清冊!$H$5</f>
        <v>0</v>
      </c>
      <c r="AE46">
        <f>歸戶清冊!$D$5</f>
        <v>0</v>
      </c>
      <c r="AJ46">
        <f>歸戶清冊!F56</f>
        <v>0</v>
      </c>
    </row>
    <row r="47" spans="1:36" x14ac:dyDescent="0.25">
      <c r="A47">
        <f>歸戶清冊!A57</f>
        <v>0</v>
      </c>
      <c r="C47">
        <f>歸戶清冊!C57</f>
        <v>0</v>
      </c>
      <c r="E47">
        <f>歸戶清冊!$H$6</f>
        <v>91</v>
      </c>
      <c r="G47">
        <f>歸戶清冊!H57</f>
        <v>0</v>
      </c>
      <c r="X47">
        <f>歸戶清冊!$D$4</f>
        <v>0</v>
      </c>
      <c r="AB47">
        <f>歸戶清冊!$H$5</f>
        <v>0</v>
      </c>
      <c r="AE47">
        <f>歸戶清冊!$D$5</f>
        <v>0</v>
      </c>
      <c r="AJ47">
        <f>歸戶清冊!F57</f>
        <v>0</v>
      </c>
    </row>
    <row r="48" spans="1:36" x14ac:dyDescent="0.25">
      <c r="A48">
        <f>歸戶清冊!A58</f>
        <v>0</v>
      </c>
      <c r="C48">
        <f>歸戶清冊!C58</f>
        <v>0</v>
      </c>
      <c r="E48">
        <f>歸戶清冊!$H$6</f>
        <v>91</v>
      </c>
      <c r="G48">
        <f>歸戶清冊!H58</f>
        <v>0</v>
      </c>
      <c r="X48">
        <f>歸戶清冊!$D$4</f>
        <v>0</v>
      </c>
      <c r="AB48">
        <f>歸戶清冊!$H$5</f>
        <v>0</v>
      </c>
      <c r="AE48">
        <f>歸戶清冊!$D$5</f>
        <v>0</v>
      </c>
      <c r="AJ48">
        <f>歸戶清冊!F58</f>
        <v>0</v>
      </c>
    </row>
    <row r="49" spans="1:36" x14ac:dyDescent="0.25">
      <c r="A49">
        <f>歸戶清冊!A59</f>
        <v>0</v>
      </c>
      <c r="C49">
        <f>歸戶清冊!C59</f>
        <v>0</v>
      </c>
      <c r="E49">
        <f>歸戶清冊!$H$6</f>
        <v>91</v>
      </c>
      <c r="G49">
        <f>歸戶清冊!H59</f>
        <v>0</v>
      </c>
      <c r="X49">
        <f>歸戶清冊!$D$4</f>
        <v>0</v>
      </c>
      <c r="AB49">
        <f>歸戶清冊!$H$5</f>
        <v>0</v>
      </c>
      <c r="AE49">
        <f>歸戶清冊!$D$5</f>
        <v>0</v>
      </c>
      <c r="AJ49">
        <f>歸戶清冊!F59</f>
        <v>0</v>
      </c>
    </row>
    <row r="50" spans="1:36" x14ac:dyDescent="0.25">
      <c r="A50">
        <f>歸戶清冊!A60</f>
        <v>0</v>
      </c>
      <c r="C50">
        <f>歸戶清冊!C60</f>
        <v>0</v>
      </c>
      <c r="E50">
        <f>歸戶清冊!$H$6</f>
        <v>91</v>
      </c>
      <c r="G50">
        <f>歸戶清冊!H60</f>
        <v>0</v>
      </c>
      <c r="X50">
        <f>歸戶清冊!$D$4</f>
        <v>0</v>
      </c>
      <c r="AB50">
        <f>歸戶清冊!$H$5</f>
        <v>0</v>
      </c>
      <c r="AE50">
        <f>歸戶清冊!$D$5</f>
        <v>0</v>
      </c>
      <c r="AJ50">
        <f>歸戶清冊!F60</f>
        <v>0</v>
      </c>
    </row>
    <row r="51" spans="1:36" x14ac:dyDescent="0.25">
      <c r="A51">
        <f>歸戶清冊!A61</f>
        <v>0</v>
      </c>
      <c r="C51">
        <f>歸戶清冊!C61</f>
        <v>0</v>
      </c>
      <c r="E51">
        <f>歸戶清冊!$H$6</f>
        <v>91</v>
      </c>
      <c r="G51">
        <f>歸戶清冊!H61</f>
        <v>0</v>
      </c>
      <c r="X51">
        <f>歸戶清冊!$D$4</f>
        <v>0</v>
      </c>
      <c r="AB51">
        <f>歸戶清冊!$H$5</f>
        <v>0</v>
      </c>
      <c r="AE51">
        <f>歸戶清冊!$D$5</f>
        <v>0</v>
      </c>
      <c r="AJ51">
        <f>歸戶清冊!F61</f>
        <v>0</v>
      </c>
    </row>
  </sheetData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70"/>
  <sheetViews>
    <sheetView showGridLines="0" zoomScale="90" zoomScaleNormal="90" workbookViewId="0">
      <selection activeCell="A2" sqref="A2:L2"/>
    </sheetView>
  </sheetViews>
  <sheetFormatPr defaultColWidth="8.77734375" defaultRowHeight="13.8" x14ac:dyDescent="0.25"/>
  <cols>
    <col min="1" max="1" width="5.77734375" style="2" bestFit="1" customWidth="1"/>
    <col min="2" max="2" width="18.6640625" style="2" customWidth="1"/>
    <col min="3" max="3" width="25.77734375" style="2" customWidth="1"/>
    <col min="4" max="4" width="21.33203125" style="2" customWidth="1"/>
    <col min="5" max="5" width="35.44140625" style="2" customWidth="1"/>
    <col min="6" max="7" width="14" style="2" customWidth="1"/>
    <col min="8" max="8" width="17.33203125" style="2" customWidth="1"/>
    <col min="9" max="9" width="17.77734375" style="2" customWidth="1"/>
    <col min="10" max="10" width="11.77734375" style="2" customWidth="1"/>
    <col min="11" max="12" width="14.44140625" style="2" customWidth="1"/>
    <col min="13" max="13" width="8.77734375" style="2" customWidth="1"/>
    <col min="14" max="14" width="8.77734375" style="2"/>
    <col min="15" max="15" width="8.77734375" style="2" customWidth="1"/>
    <col min="16" max="16384" width="8.77734375" style="2"/>
  </cols>
  <sheetData>
    <row r="1" spans="1:16" ht="33.6" customHeight="1" x14ac:dyDescent="0.25">
      <c r="A1" s="185" t="str">
        <f>"※本表單適用年度：  "&amp;'選項&amp;設定'!D1&amp;"　年度"</f>
        <v>※本表單適用年度：  115　年度</v>
      </c>
      <c r="B1" s="185"/>
      <c r="C1" s="185"/>
      <c r="D1" s="185"/>
      <c r="E1" s="66"/>
      <c r="F1" s="66"/>
      <c r="G1" s="66"/>
      <c r="H1" s="66"/>
      <c r="I1" s="66"/>
      <c r="J1" s="66"/>
      <c r="K1" s="66"/>
      <c r="L1" s="66"/>
    </row>
    <row r="2" spans="1:16" ht="27" customHeight="1" x14ac:dyDescent="0.25">
      <c r="A2" s="118" t="s">
        <v>67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6" ht="21" customHeight="1" x14ac:dyDescent="0.25">
      <c r="A3" s="186" t="s">
        <v>73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6" ht="21" customHeight="1" x14ac:dyDescent="0.25">
      <c r="A4" s="172" t="s">
        <v>29</v>
      </c>
      <c r="B4" s="172"/>
      <c r="C4" s="67"/>
      <c r="D4" s="84" t="s">
        <v>96</v>
      </c>
      <c r="E4" s="86"/>
      <c r="F4" s="95" t="s">
        <v>97</v>
      </c>
      <c r="G4" s="184"/>
      <c r="H4" s="184"/>
      <c r="I4" s="54"/>
      <c r="J4" s="54"/>
      <c r="K4" s="54"/>
    </row>
    <row r="5" spans="1:16" ht="30" customHeight="1" x14ac:dyDescent="0.25">
      <c r="A5" s="172" t="s">
        <v>30</v>
      </c>
      <c r="B5" s="172"/>
      <c r="C5" s="183"/>
      <c r="D5" s="183"/>
      <c r="E5" s="183"/>
      <c r="F5" s="84" t="s">
        <v>32</v>
      </c>
      <c r="G5" s="184"/>
      <c r="H5" s="184"/>
      <c r="I5" s="5" t="s">
        <v>40</v>
      </c>
      <c r="J5" s="35"/>
      <c r="K5" s="57"/>
    </row>
    <row r="6" spans="1:16" ht="22.2" customHeight="1" x14ac:dyDescent="0.25">
      <c r="A6" s="172" t="s">
        <v>10</v>
      </c>
      <c r="B6" s="172"/>
      <c r="C6" s="173" t="s">
        <v>74</v>
      </c>
      <c r="D6" s="173"/>
      <c r="E6" s="172" t="s">
        <v>9</v>
      </c>
      <c r="F6" s="172"/>
      <c r="G6" s="4">
        <f>VLOOKUP(C6,'選項&amp;設定'!$B$4:$F$9,2,FALSE)</f>
        <v>50</v>
      </c>
      <c r="H6" s="3" t="str">
        <f>VLOOKUP(C6,'選項&amp;設定'!$B$4:$F$9,3,FALSE)</f>
        <v>薪資所得</v>
      </c>
      <c r="I6" s="174" t="str">
        <f>VLOOKUP(C6,'選項&amp;設定'!$B$4:$F$9,5,FALSE)</f>
        <v>應扣取機關補充保費2.11%</v>
      </c>
      <c r="J6" s="174"/>
      <c r="K6" s="68"/>
    </row>
    <row r="7" spans="1:16" ht="22.2" customHeight="1" x14ac:dyDescent="0.25">
      <c r="E7" s="84" t="s">
        <v>95</v>
      </c>
      <c r="F7" s="94">
        <f>SUM(F12:F61)</f>
        <v>0</v>
      </c>
      <c r="G7" s="94">
        <f t="shared" ref="G7:I7" si="0">SUM(G12:G61)</f>
        <v>0</v>
      </c>
      <c r="H7" s="94">
        <f t="shared" si="0"/>
        <v>0</v>
      </c>
      <c r="I7" s="94">
        <f t="shared" si="0"/>
        <v>0</v>
      </c>
      <c r="J7" s="93"/>
      <c r="K7" s="93"/>
    </row>
    <row r="8" spans="1:16" ht="6.6" customHeight="1" x14ac:dyDescent="0.25"/>
    <row r="9" spans="1:16" ht="20.25" customHeight="1" x14ac:dyDescent="0.25">
      <c r="A9" s="153" t="s">
        <v>15</v>
      </c>
      <c r="B9" s="153" t="s">
        <v>49</v>
      </c>
      <c r="C9" s="153" t="s">
        <v>35</v>
      </c>
      <c r="D9" s="190" t="s">
        <v>50</v>
      </c>
      <c r="E9" s="190" t="s">
        <v>18</v>
      </c>
      <c r="F9" s="156" t="s">
        <v>59</v>
      </c>
      <c r="G9" s="181"/>
      <c r="H9" s="153" t="str">
        <f>"機關補充保費 "&amp;'選項&amp;設定'!G4*100&amp;"%"</f>
        <v>機關補充保費 2.11%</v>
      </c>
      <c r="I9" s="153" t="s">
        <v>16</v>
      </c>
      <c r="J9" s="156" t="s">
        <v>66</v>
      </c>
      <c r="K9" s="157"/>
      <c r="L9" s="153" t="s">
        <v>51</v>
      </c>
    </row>
    <row r="10" spans="1:16" ht="19.8" customHeight="1" x14ac:dyDescent="0.25">
      <c r="A10" s="154"/>
      <c r="B10" s="154"/>
      <c r="C10" s="154"/>
      <c r="D10" s="191"/>
      <c r="E10" s="191"/>
      <c r="F10" s="160"/>
      <c r="G10" s="182"/>
      <c r="H10" s="154"/>
      <c r="I10" s="154"/>
      <c r="J10" s="158"/>
      <c r="K10" s="159"/>
      <c r="L10" s="154"/>
      <c r="P10" s="53"/>
    </row>
    <row r="11" spans="1:16" ht="19.8" customHeight="1" x14ac:dyDescent="0.25">
      <c r="A11" s="155"/>
      <c r="B11" s="155"/>
      <c r="C11" s="62" t="str">
        <f>IF(COUNT(M12:M21)&lt;&gt;0,"長度不足10碼，請查明","")</f>
        <v/>
      </c>
      <c r="D11" s="192"/>
      <c r="E11" s="192"/>
      <c r="F11" s="31" t="s">
        <v>19</v>
      </c>
      <c r="G11" s="71" t="s">
        <v>20</v>
      </c>
      <c r="H11" s="69" t="s">
        <v>72</v>
      </c>
      <c r="I11" s="155"/>
      <c r="J11" s="160"/>
      <c r="K11" s="161"/>
      <c r="L11" s="155"/>
      <c r="P11" s="53"/>
    </row>
    <row r="12" spans="1:16" ht="34.5" customHeight="1" x14ac:dyDescent="0.25">
      <c r="A12" s="29">
        <v>1</v>
      </c>
      <c r="B12" s="36"/>
      <c r="C12" s="61"/>
      <c r="D12" s="24"/>
      <c r="E12" s="24"/>
      <c r="F12" s="30"/>
      <c r="G12" s="30"/>
      <c r="H12" s="63">
        <f>IF($G$6=50,F12*'選項&amp;設定'!$G$4,0)</f>
        <v>0</v>
      </c>
      <c r="I12" s="34">
        <f>IF(AND(D12&lt;&gt;'選項&amp;設定'!$K$7,$G$6='選項&amp;設定'!$C$5),0,IF(AND(D12='選項&amp;設定'!$K$7,$G$6='選項&amp;設定'!$C$5,G12&lt;=('選項&amp;設定'!$I$6)),ROUNDDOWN(G12*'選項&amp;設定'!$J$6,0),IF(AND(D12='選項&amp;設定'!$K$7,$G$6='選項&amp;設定'!$C$5,G12&gt;('選項&amp;設定'!$I$6)),ROUNDDOWN(G12*'選項&amp;設定'!$J$7,0),IF(AND(D12&lt;&gt;'選項&amp;設定'!$K$7,$G$6='選項&amp;設定'!$C$7,G12&gt;20010),ROUNDDOWN(G12*10%,0),IF(AND(D12&lt;&gt;'選項&amp;設定'!$K$7,$G$6='選項&amp;設定'!$C$7,G12&lt;20011),0,IF(AND(D12&lt;&gt;'選項&amp;設定'!$K$7,$G$6='選項&amp;設定'!$C$8,G12&gt;20010),ROUNDDOWN(G12*10%,0),IF(AND(D12&lt;&gt;'選項&amp;設定'!$K$7,$G$6='選項&amp;設定'!$C$8,G12&lt;20011),0,IF(AND(D12&lt;&gt;'選項&amp;設定'!$K$7,$G$6='選項&amp;設定'!$C$9),0,ROUNDDOWN(G12*20%,0)))))))))</f>
        <v>0</v>
      </c>
      <c r="J12" s="49" t="str">
        <f>IF(D12='選項&amp;設定'!$K$8,"聲明當年度居留達183天"," ")</f>
        <v xml:space="preserve"> </v>
      </c>
      <c r="K12" s="50"/>
      <c r="L12" s="33"/>
      <c r="M12" s="64" t="str">
        <f t="shared" ref="M12:M61" si="1">IF(OR(LEN(C12)=10,LEN(C12)=0),"",LEN(C12))</f>
        <v/>
      </c>
      <c r="N12" s="52"/>
      <c r="P12" s="53"/>
    </row>
    <row r="13" spans="1:16" ht="34.5" customHeight="1" x14ac:dyDescent="0.25">
      <c r="A13" s="29">
        <v>2</v>
      </c>
      <c r="B13" s="36"/>
      <c r="C13" s="33"/>
      <c r="D13" s="24"/>
      <c r="E13" s="24"/>
      <c r="F13" s="30"/>
      <c r="G13" s="30"/>
      <c r="H13" s="34">
        <f>IF($G$6=50,F13*'選項&amp;設定'!$G$4,0)</f>
        <v>0</v>
      </c>
      <c r="I13" s="34">
        <f>IF(AND(D13&lt;&gt;'選項&amp;設定'!$K$7,$G$6='選項&amp;設定'!$C$5),0,IF(AND(D13='選項&amp;設定'!$K$7,$G$6='選項&amp;設定'!$C$5,G13&lt;=('選項&amp;設定'!$I$6)),ROUNDDOWN(G13*'選項&amp;設定'!$J$6,0),IF(AND(D13='選項&amp;設定'!$K$7,$G$6='選項&amp;設定'!$C$5,G13&gt;('選項&amp;設定'!$I$6)),ROUNDDOWN(G13*'選項&amp;設定'!$J$7,0),IF(AND(D13&lt;&gt;'選項&amp;設定'!$K$7,$G$6='選項&amp;設定'!$C$7,G13&gt;20010),ROUNDDOWN(G13*10%,0),IF(AND(D13&lt;&gt;'選項&amp;設定'!$K$7,$G$6='選項&amp;設定'!$C$7,G13&lt;20011),0,IF(AND(D13&lt;&gt;'選項&amp;設定'!$K$7,$G$6='選項&amp;設定'!$C$8,G13&gt;20010),ROUNDDOWN(G13*10%,0),IF(AND(D13&lt;&gt;'選項&amp;設定'!$K$7,$G$6='選項&amp;設定'!$C$8,G13&lt;20011),0,IF(AND(D13&lt;&gt;'選項&amp;設定'!$K$7,$G$6='選項&amp;設定'!$C$9),0,ROUNDDOWN(G13*20%,0)))))))))</f>
        <v>0</v>
      </c>
      <c r="J13" s="49" t="str">
        <f>IF(D13='選項&amp;設定'!$K$8,"聲明當年度居留達183天"," ")</f>
        <v xml:space="preserve"> </v>
      </c>
      <c r="K13" s="50"/>
      <c r="L13" s="33"/>
      <c r="M13" s="64" t="str">
        <f t="shared" si="1"/>
        <v/>
      </c>
      <c r="N13" s="52"/>
    </row>
    <row r="14" spans="1:16" ht="34.5" customHeight="1" x14ac:dyDescent="0.25">
      <c r="A14" s="29">
        <v>3</v>
      </c>
      <c r="B14" s="36"/>
      <c r="C14" s="33"/>
      <c r="D14" s="24"/>
      <c r="E14" s="24"/>
      <c r="F14" s="30"/>
      <c r="G14" s="30"/>
      <c r="H14" s="34">
        <f>IF($G$6=50,F14*'選項&amp;設定'!$G$4,0)</f>
        <v>0</v>
      </c>
      <c r="I14" s="34">
        <f>IF(AND(D14&lt;&gt;'選項&amp;設定'!$K$7,$G$6='選項&amp;設定'!$C$5),0,IF(AND(D14='選項&amp;設定'!$K$7,$G$6='選項&amp;設定'!$C$5,G14&lt;=('選項&amp;設定'!$I$6)),ROUNDDOWN(G14*'選項&amp;設定'!$J$6,0),IF(AND(D14='選項&amp;設定'!$K$7,$G$6='選項&amp;設定'!$C$5,G14&gt;('選項&amp;設定'!$I$6)),ROUNDDOWN(G14*'選項&amp;設定'!$J$7,0),IF(AND(D14&lt;&gt;'選項&amp;設定'!$K$7,$G$6='選項&amp;設定'!$C$7,G14&gt;20010),ROUNDDOWN(G14*10%,0),IF(AND(D14&lt;&gt;'選項&amp;設定'!$K$7,$G$6='選項&amp;設定'!$C$7,G14&lt;20011),0,IF(AND(D14&lt;&gt;'選項&amp;設定'!$K$7,$G$6='選項&amp;設定'!$C$8,G14&gt;20010),ROUNDDOWN(G14*10%,0),IF(AND(D14&lt;&gt;'選項&amp;設定'!$K$7,$G$6='選項&amp;設定'!$C$8,G14&lt;20011),0,IF(AND(D14&lt;&gt;'選項&amp;設定'!$K$7,$G$6='選項&amp;設定'!$C$9),0,ROUNDDOWN(G14*20%,0)))))))))</f>
        <v>0</v>
      </c>
      <c r="J14" s="49" t="str">
        <f>IF(D14='選項&amp;設定'!$K$8,"聲明當年度居留達183天"," ")</f>
        <v xml:space="preserve"> </v>
      </c>
      <c r="K14" s="50"/>
      <c r="L14" s="33"/>
      <c r="M14" s="64" t="str">
        <f t="shared" si="1"/>
        <v/>
      </c>
    </row>
    <row r="15" spans="1:16" ht="34.5" customHeight="1" x14ac:dyDescent="0.25">
      <c r="A15" s="29">
        <v>4</v>
      </c>
      <c r="B15" s="36"/>
      <c r="C15" s="33"/>
      <c r="D15" s="24"/>
      <c r="E15" s="24"/>
      <c r="F15" s="30"/>
      <c r="G15" s="30"/>
      <c r="H15" s="34">
        <f>IF($G$6=50,F15*'選項&amp;設定'!$G$4,0)</f>
        <v>0</v>
      </c>
      <c r="I15" s="34">
        <f>IF(AND(D15&lt;&gt;'選項&amp;設定'!$K$7,$G$6='選項&amp;設定'!$C$5),0,IF(AND(D15='選項&amp;設定'!$K$7,$G$6='選項&amp;設定'!$C$5,G15&lt;=('選項&amp;設定'!$I$6)),ROUNDDOWN(G15*'選項&amp;設定'!$J$6,0),IF(AND(D15='選項&amp;設定'!$K$7,$G$6='選項&amp;設定'!$C$5,G15&gt;('選項&amp;設定'!$I$6)),ROUNDDOWN(G15*'選項&amp;設定'!$J$7,0),IF(AND(D15&lt;&gt;'選項&amp;設定'!$K$7,$G$6='選項&amp;設定'!$C$7,G15&gt;20010),ROUNDDOWN(G15*10%,0),IF(AND(D15&lt;&gt;'選項&amp;設定'!$K$7,$G$6='選項&amp;設定'!$C$7,G15&lt;20011),0,IF(AND(D15&lt;&gt;'選項&amp;設定'!$K$7,$G$6='選項&amp;設定'!$C$8,G15&gt;20010),ROUNDDOWN(G15*10%,0),IF(AND(D15&lt;&gt;'選項&amp;設定'!$K$7,$G$6='選項&amp;設定'!$C$8,G15&lt;20011),0,IF(AND(D15&lt;&gt;'選項&amp;設定'!$K$7,$G$6='選項&amp;設定'!$C$9),0,ROUNDDOWN(G15*20%,0)))))))))</f>
        <v>0</v>
      </c>
      <c r="J15" s="49" t="str">
        <f>IF(D15='選項&amp;設定'!$K$8,"聲明當年度居留達183天"," ")</f>
        <v xml:space="preserve"> </v>
      </c>
      <c r="K15" s="50"/>
      <c r="L15" s="33"/>
      <c r="M15" s="64" t="str">
        <f t="shared" si="1"/>
        <v/>
      </c>
    </row>
    <row r="16" spans="1:16" ht="34.5" customHeight="1" x14ac:dyDescent="0.25">
      <c r="A16" s="29">
        <v>5</v>
      </c>
      <c r="B16" s="36"/>
      <c r="C16" s="33"/>
      <c r="D16" s="24"/>
      <c r="E16" s="24"/>
      <c r="F16" s="30"/>
      <c r="G16" s="30"/>
      <c r="H16" s="34">
        <f>IF($G$6=50,F16*'選項&amp;設定'!$G$4,0)</f>
        <v>0</v>
      </c>
      <c r="I16" s="34">
        <f>IF(AND(D16&lt;&gt;'選項&amp;設定'!$K$7,$G$6='選項&amp;設定'!$C$5),0,IF(AND(D16='選項&amp;設定'!$K$7,$G$6='選項&amp;設定'!$C$5,G16&lt;=('選項&amp;設定'!$I$6)),ROUNDDOWN(G16*'選項&amp;設定'!$J$6,0),IF(AND(D16='選項&amp;設定'!$K$7,$G$6='選項&amp;設定'!$C$5,G16&gt;('選項&amp;設定'!$I$6)),ROUNDDOWN(G16*'選項&amp;設定'!$J$7,0),IF(AND(D16&lt;&gt;'選項&amp;設定'!$K$7,$G$6='選項&amp;設定'!$C$7,G16&gt;20010),ROUNDDOWN(G16*10%,0),IF(AND(D16&lt;&gt;'選項&amp;設定'!$K$7,$G$6='選項&amp;設定'!$C$7,G16&lt;20011),0,IF(AND(D16&lt;&gt;'選項&amp;設定'!$K$7,$G$6='選項&amp;設定'!$C$8,G16&gt;20010),ROUNDDOWN(G16*10%,0),IF(AND(D16&lt;&gt;'選項&amp;設定'!$K$7,$G$6='選項&amp;設定'!$C$8,G16&lt;20011),0,IF(AND(D16&lt;&gt;'選項&amp;設定'!$K$7,$G$6='選項&amp;設定'!$C$9),0,ROUNDDOWN(G16*20%,0)))))))))</f>
        <v>0</v>
      </c>
      <c r="J16" s="49" t="str">
        <f>IF(D16='選項&amp;設定'!$K$8,"聲明當年度居留達183天"," ")</f>
        <v xml:space="preserve"> </v>
      </c>
      <c r="K16" s="50"/>
      <c r="L16" s="33"/>
      <c r="M16" s="64" t="str">
        <f t="shared" si="1"/>
        <v/>
      </c>
    </row>
    <row r="17" spans="1:13" ht="34.5" customHeight="1" x14ac:dyDescent="0.25">
      <c r="A17" s="29">
        <v>6</v>
      </c>
      <c r="B17" s="36"/>
      <c r="C17" s="33"/>
      <c r="D17" s="24"/>
      <c r="E17" s="24"/>
      <c r="F17" s="30"/>
      <c r="G17" s="30"/>
      <c r="H17" s="34">
        <f>IF($G$6=50,F17*'選項&amp;設定'!$G$4,0)</f>
        <v>0</v>
      </c>
      <c r="I17" s="34">
        <f>IF(AND(D17&lt;&gt;'選項&amp;設定'!$K$7,$G$6='選項&amp;設定'!$C$5),0,IF(AND(D17='選項&amp;設定'!$K$7,$G$6='選項&amp;設定'!$C$5,G17&lt;=('選項&amp;設定'!$I$6)),ROUNDDOWN(G17*'選項&amp;設定'!$J$6,0),IF(AND(D17='選項&amp;設定'!$K$7,$G$6='選項&amp;設定'!$C$5,G17&gt;('選項&amp;設定'!$I$6)),ROUNDDOWN(G17*'選項&amp;設定'!$J$7,0),IF(AND(D17&lt;&gt;'選項&amp;設定'!$K$7,$G$6='選項&amp;設定'!$C$7,G17&gt;20010),ROUNDDOWN(G17*10%,0),IF(AND(D17&lt;&gt;'選項&amp;設定'!$K$7,$G$6='選項&amp;設定'!$C$7,G17&lt;20011),0,IF(AND(D17&lt;&gt;'選項&amp;設定'!$K$7,$G$6='選項&amp;設定'!$C$8,G17&gt;20010),ROUNDDOWN(G17*10%,0),IF(AND(D17&lt;&gt;'選項&amp;設定'!$K$7,$G$6='選項&amp;設定'!$C$8,G17&lt;20011),0,IF(AND(D17&lt;&gt;'選項&amp;設定'!$K$7,$G$6='選項&amp;設定'!$C$9),0,ROUNDDOWN(G17*20%,0)))))))))</f>
        <v>0</v>
      </c>
      <c r="J17" s="49" t="str">
        <f>IF(D17='選項&amp;設定'!$K$8,"聲明當年度居留達183天"," ")</f>
        <v xml:space="preserve"> </v>
      </c>
      <c r="K17" s="50"/>
      <c r="L17" s="33"/>
      <c r="M17" s="64" t="str">
        <f t="shared" si="1"/>
        <v/>
      </c>
    </row>
    <row r="18" spans="1:13" ht="34.5" customHeight="1" x14ac:dyDescent="0.25">
      <c r="A18" s="29">
        <v>7</v>
      </c>
      <c r="B18" s="36"/>
      <c r="C18" s="33"/>
      <c r="D18" s="24"/>
      <c r="E18" s="24"/>
      <c r="F18" s="30"/>
      <c r="G18" s="30"/>
      <c r="H18" s="34">
        <f>IF($G$6=50,F18*'選項&amp;設定'!$G$4,0)</f>
        <v>0</v>
      </c>
      <c r="I18" s="34">
        <f>IF(AND(D18&lt;&gt;'選項&amp;設定'!$K$7,$G$6='選項&amp;設定'!$C$5),0,IF(AND(D18='選項&amp;設定'!$K$7,$G$6='選項&amp;設定'!$C$5,G18&lt;=('選項&amp;設定'!$I$6)),ROUNDDOWN(G18*'選項&amp;設定'!$J$6,0),IF(AND(D18='選項&amp;設定'!$K$7,$G$6='選項&amp;設定'!$C$5,G18&gt;('選項&amp;設定'!$I$6)),ROUNDDOWN(G18*'選項&amp;設定'!$J$7,0),IF(AND(D18&lt;&gt;'選項&amp;設定'!$K$7,$G$6='選項&amp;設定'!$C$7,G18&gt;20010),ROUNDDOWN(G18*10%,0),IF(AND(D18&lt;&gt;'選項&amp;設定'!$K$7,$G$6='選項&amp;設定'!$C$7,G18&lt;20011),0,IF(AND(D18&lt;&gt;'選項&amp;設定'!$K$7,$G$6='選項&amp;設定'!$C$8,G18&gt;20010),ROUNDDOWN(G18*10%,0),IF(AND(D18&lt;&gt;'選項&amp;設定'!$K$7,$G$6='選項&amp;設定'!$C$8,G18&lt;20011),0,IF(AND(D18&lt;&gt;'選項&amp;設定'!$K$7,$G$6='選項&amp;設定'!$C$9),0,ROUNDDOWN(G18*20%,0)))))))))</f>
        <v>0</v>
      </c>
      <c r="J18" s="49" t="str">
        <f>IF(D18='選項&amp;設定'!$K$8,"聲明當年度居留達183天"," ")</f>
        <v xml:space="preserve"> </v>
      </c>
      <c r="K18" s="50"/>
      <c r="L18" s="33"/>
      <c r="M18" s="64" t="str">
        <f t="shared" si="1"/>
        <v/>
      </c>
    </row>
    <row r="19" spans="1:13" ht="34.5" customHeight="1" x14ac:dyDescent="0.25">
      <c r="A19" s="29">
        <v>8</v>
      </c>
      <c r="B19" s="36"/>
      <c r="C19" s="33"/>
      <c r="D19" s="24"/>
      <c r="E19" s="24"/>
      <c r="F19" s="30"/>
      <c r="G19" s="30"/>
      <c r="H19" s="34">
        <f>IF($G$6=50,F19*'選項&amp;設定'!$G$4,0)</f>
        <v>0</v>
      </c>
      <c r="I19" s="34">
        <f>IF(AND(D19&lt;&gt;'選項&amp;設定'!$K$7,$G$6='選項&amp;設定'!$C$5),0,IF(AND(D19='選項&amp;設定'!$K$7,$G$6='選項&amp;設定'!$C$5,G19&lt;=('選項&amp;設定'!$I$6)),ROUNDDOWN(G19*'選項&amp;設定'!$J$6,0),IF(AND(D19='選項&amp;設定'!$K$7,$G$6='選項&amp;設定'!$C$5,G19&gt;('選項&amp;設定'!$I$6)),ROUNDDOWN(G19*'選項&amp;設定'!$J$7,0),IF(AND(D19&lt;&gt;'選項&amp;設定'!$K$7,$G$6='選項&amp;設定'!$C$7,G19&gt;20010),ROUNDDOWN(G19*10%,0),IF(AND(D19&lt;&gt;'選項&amp;設定'!$K$7,$G$6='選項&amp;設定'!$C$7,G19&lt;20011),0,IF(AND(D19&lt;&gt;'選項&amp;設定'!$K$7,$G$6='選項&amp;設定'!$C$8,G19&gt;20010),ROUNDDOWN(G19*10%,0),IF(AND(D19&lt;&gt;'選項&amp;設定'!$K$7,$G$6='選項&amp;設定'!$C$8,G19&lt;20011),0,IF(AND(D19&lt;&gt;'選項&amp;設定'!$K$7,$G$6='選項&amp;設定'!$C$9),0,ROUNDDOWN(G19*20%,0)))))))))</f>
        <v>0</v>
      </c>
      <c r="J19" s="49" t="str">
        <f>IF(D19='選項&amp;設定'!$K$8,"聲明當年度居留達183天"," ")</f>
        <v xml:space="preserve"> </v>
      </c>
      <c r="K19" s="50"/>
      <c r="L19" s="33"/>
      <c r="M19" s="64" t="str">
        <f t="shared" si="1"/>
        <v/>
      </c>
    </row>
    <row r="20" spans="1:13" ht="34.5" customHeight="1" x14ac:dyDescent="0.25">
      <c r="A20" s="29">
        <v>9</v>
      </c>
      <c r="B20" s="36"/>
      <c r="C20" s="33"/>
      <c r="D20" s="24"/>
      <c r="E20" s="24"/>
      <c r="F20" s="30"/>
      <c r="G20" s="30"/>
      <c r="H20" s="34">
        <f>IF($G$6=50,F20*'選項&amp;設定'!$G$4,0)</f>
        <v>0</v>
      </c>
      <c r="I20" s="34">
        <f>IF(AND(D20&lt;&gt;'選項&amp;設定'!$K$7,$G$6='選項&amp;設定'!$C$5),0,IF(AND(D20='選項&amp;設定'!$K$7,$G$6='選項&amp;設定'!$C$5,G20&lt;=('選項&amp;設定'!$I$6)),ROUNDDOWN(G20*'選項&amp;設定'!$J$6,0),IF(AND(D20='選項&amp;設定'!$K$7,$G$6='選項&amp;設定'!$C$5,G20&gt;('選項&amp;設定'!$I$6)),ROUNDDOWN(G20*'選項&amp;設定'!$J$7,0),IF(AND(D20&lt;&gt;'選項&amp;設定'!$K$7,$G$6='選項&amp;設定'!$C$7,G20&gt;20010),ROUNDDOWN(G20*10%,0),IF(AND(D20&lt;&gt;'選項&amp;設定'!$K$7,$G$6='選項&amp;設定'!$C$7,G20&lt;20011),0,IF(AND(D20&lt;&gt;'選項&amp;設定'!$K$7,$G$6='選項&amp;設定'!$C$8,G20&gt;20010),ROUNDDOWN(G20*10%,0),IF(AND(D20&lt;&gt;'選項&amp;設定'!$K$7,$G$6='選項&amp;設定'!$C$8,G20&lt;20011),0,IF(AND(D20&lt;&gt;'選項&amp;設定'!$K$7,$G$6='選項&amp;設定'!$C$9),0,ROUNDDOWN(G20*20%,0)))))))))</f>
        <v>0</v>
      </c>
      <c r="J20" s="49" t="str">
        <f>IF(D20='選項&amp;設定'!$K$8,"聲明當年度居留達183天"," ")</f>
        <v xml:space="preserve"> </v>
      </c>
      <c r="K20" s="50"/>
      <c r="L20" s="33"/>
      <c r="M20" s="64" t="str">
        <f t="shared" si="1"/>
        <v/>
      </c>
    </row>
    <row r="21" spans="1:13" ht="34.5" customHeight="1" x14ac:dyDescent="0.25">
      <c r="A21" s="29">
        <v>10</v>
      </c>
      <c r="B21" s="36"/>
      <c r="C21" s="33"/>
      <c r="D21" s="24"/>
      <c r="E21" s="24"/>
      <c r="F21" s="30"/>
      <c r="G21" s="30"/>
      <c r="H21" s="34">
        <f>IF($G$6=50,F21*'選項&amp;設定'!$G$4,0)</f>
        <v>0</v>
      </c>
      <c r="I21" s="34">
        <f>IF(AND(D21&lt;&gt;'選項&amp;設定'!$K$7,$G$6='選項&amp;設定'!$C$5),0,IF(AND(D21='選項&amp;設定'!$K$7,$G$6='選項&amp;設定'!$C$5,G21&lt;=('選項&amp;設定'!$I$6)),ROUNDDOWN(G21*'選項&amp;設定'!$J$6,0),IF(AND(D21='選項&amp;設定'!$K$7,$G$6='選項&amp;設定'!$C$5,G21&gt;('選項&amp;設定'!$I$6)),ROUNDDOWN(G21*'選項&amp;設定'!$J$7,0),IF(AND(D21&lt;&gt;'選項&amp;設定'!$K$7,$G$6='選項&amp;設定'!$C$7,G21&gt;20010),ROUNDDOWN(G21*10%,0),IF(AND(D21&lt;&gt;'選項&amp;設定'!$K$7,$G$6='選項&amp;設定'!$C$7,G21&lt;20011),0,IF(AND(D21&lt;&gt;'選項&amp;設定'!$K$7,$G$6='選項&amp;設定'!$C$8,G21&gt;20010),ROUNDDOWN(G21*10%,0),IF(AND(D21&lt;&gt;'選項&amp;設定'!$K$7,$G$6='選項&amp;設定'!$C$8,G21&lt;20011),0,IF(AND(D21&lt;&gt;'選項&amp;設定'!$K$7,$G$6='選項&amp;設定'!$C$9),0,ROUNDDOWN(G21*20%,0)))))))))</f>
        <v>0</v>
      </c>
      <c r="J21" s="49" t="str">
        <f>IF(D21='選項&amp;設定'!$K$8,"聲明當年度居留達183天"," ")</f>
        <v xml:space="preserve"> </v>
      </c>
      <c r="K21" s="50"/>
      <c r="L21" s="33"/>
      <c r="M21" s="64" t="str">
        <f t="shared" si="1"/>
        <v/>
      </c>
    </row>
    <row r="22" spans="1:13" ht="34.5" customHeight="1" x14ac:dyDescent="0.25">
      <c r="A22" s="29">
        <v>11</v>
      </c>
      <c r="B22" s="36"/>
      <c r="C22" s="33"/>
      <c r="D22" s="24"/>
      <c r="E22" s="24"/>
      <c r="F22" s="30"/>
      <c r="G22" s="30"/>
      <c r="H22" s="34">
        <f>IF($G$6=50,F22*'選項&amp;設定'!$G$4,0)</f>
        <v>0</v>
      </c>
      <c r="I22" s="34">
        <f>IF(AND(D22&lt;&gt;'選項&amp;設定'!$K$7,$G$6='選項&amp;設定'!$C$5),0,IF(AND(D22='選項&amp;設定'!$K$7,$G$6='選項&amp;設定'!$C$5,G22&lt;=('選項&amp;設定'!$I$6)),ROUNDDOWN(G22*'選項&amp;設定'!$J$6,0),IF(AND(D22='選項&amp;設定'!$K$7,$G$6='選項&amp;設定'!$C$5,G22&gt;('選項&amp;設定'!$I$6)),ROUNDDOWN(G22*'選項&amp;設定'!$J$7,0),IF(AND(D22&lt;&gt;'選項&amp;設定'!$K$7,$G$6='選項&amp;設定'!$C$7,G22&gt;20010),ROUNDDOWN(G22*10%,0),IF(AND(D22&lt;&gt;'選項&amp;設定'!$K$7,$G$6='選項&amp;設定'!$C$7,G22&lt;20011),0,IF(AND(D22&lt;&gt;'選項&amp;設定'!$K$7,$G$6='選項&amp;設定'!$C$8,G22&gt;20010),ROUNDDOWN(G22*10%,0),IF(AND(D22&lt;&gt;'選項&amp;設定'!$K$7,$G$6='選項&amp;設定'!$C$8,G22&lt;20011),0,IF(AND(D22&lt;&gt;'選項&amp;設定'!$K$7,$G$6='選項&amp;設定'!$C$9),0,ROUNDDOWN(G22*20%,0)))))))))</f>
        <v>0</v>
      </c>
      <c r="J22" s="49" t="str">
        <f>IF(D22='選項&amp;設定'!$K$8,"聲明當年度居留達183天"," ")</f>
        <v xml:space="preserve"> </v>
      </c>
      <c r="K22" s="50"/>
      <c r="L22" s="33"/>
      <c r="M22" s="64" t="str">
        <f t="shared" si="1"/>
        <v/>
      </c>
    </row>
    <row r="23" spans="1:13" ht="34.5" customHeight="1" x14ac:dyDescent="0.25">
      <c r="A23" s="29">
        <v>12</v>
      </c>
      <c r="B23" s="36"/>
      <c r="C23" s="33"/>
      <c r="D23" s="24"/>
      <c r="E23" s="24"/>
      <c r="F23" s="30"/>
      <c r="G23" s="30"/>
      <c r="H23" s="34">
        <f>IF($G$6=50,F23*'選項&amp;設定'!$G$4,0)</f>
        <v>0</v>
      </c>
      <c r="I23" s="34">
        <f>IF(AND(D23&lt;&gt;'選項&amp;設定'!$K$7,$G$6='選項&amp;設定'!$C$5),0,IF(AND(D23='選項&amp;設定'!$K$7,$G$6='選項&amp;設定'!$C$5,G23&lt;=('選項&amp;設定'!$I$6)),ROUNDDOWN(G23*'選項&amp;設定'!$J$6,0),IF(AND(D23='選項&amp;設定'!$K$7,$G$6='選項&amp;設定'!$C$5,G23&gt;('選項&amp;設定'!$I$6)),ROUNDDOWN(G23*'選項&amp;設定'!$J$7,0),IF(AND(D23&lt;&gt;'選項&amp;設定'!$K$7,$G$6='選項&amp;設定'!$C$7,G23&gt;20010),ROUNDDOWN(G23*10%,0),IF(AND(D23&lt;&gt;'選項&amp;設定'!$K$7,$G$6='選項&amp;設定'!$C$7,G23&lt;20011),0,IF(AND(D23&lt;&gt;'選項&amp;設定'!$K$7,$G$6='選項&amp;設定'!$C$8,G23&gt;20010),ROUNDDOWN(G23*10%,0),IF(AND(D23&lt;&gt;'選項&amp;設定'!$K$7,$G$6='選項&amp;設定'!$C$8,G23&lt;20011),0,IF(AND(D23&lt;&gt;'選項&amp;設定'!$K$7,$G$6='選項&amp;設定'!$C$9),0,ROUNDDOWN(G23*20%,0)))))))))</f>
        <v>0</v>
      </c>
      <c r="J23" s="49" t="str">
        <f>IF(D23='選項&amp;設定'!$K$8,"聲明當年度居留達183天"," ")</f>
        <v xml:space="preserve"> </v>
      </c>
      <c r="K23" s="50"/>
      <c r="L23" s="33"/>
      <c r="M23" s="64" t="str">
        <f t="shared" si="1"/>
        <v/>
      </c>
    </row>
    <row r="24" spans="1:13" ht="34.5" customHeight="1" x14ac:dyDescent="0.25">
      <c r="A24" s="29">
        <v>13</v>
      </c>
      <c r="B24" s="36"/>
      <c r="C24" s="33"/>
      <c r="D24" s="24"/>
      <c r="E24" s="24"/>
      <c r="F24" s="30"/>
      <c r="G24" s="30"/>
      <c r="H24" s="34">
        <f>IF($G$6=50,F24*'選項&amp;設定'!$G$4,0)</f>
        <v>0</v>
      </c>
      <c r="I24" s="34">
        <f>IF(AND(D24&lt;&gt;'選項&amp;設定'!$K$7,$G$6='選項&amp;設定'!$C$5),0,IF(AND(D24='選項&amp;設定'!$K$7,$G$6='選項&amp;設定'!$C$5,G24&lt;=('選項&amp;設定'!$I$6)),ROUNDDOWN(G24*'選項&amp;設定'!$J$6,0),IF(AND(D24='選項&amp;設定'!$K$7,$G$6='選項&amp;設定'!$C$5,G24&gt;('選項&amp;設定'!$I$6)),ROUNDDOWN(G24*'選項&amp;設定'!$J$7,0),IF(AND(D24&lt;&gt;'選項&amp;設定'!$K$7,$G$6='選項&amp;設定'!$C$7,G24&gt;20010),ROUNDDOWN(G24*10%,0),IF(AND(D24&lt;&gt;'選項&amp;設定'!$K$7,$G$6='選項&amp;設定'!$C$7,G24&lt;20011),0,IF(AND(D24&lt;&gt;'選項&amp;設定'!$K$7,$G$6='選項&amp;設定'!$C$8,G24&gt;20010),ROUNDDOWN(G24*10%,0),IF(AND(D24&lt;&gt;'選項&amp;設定'!$K$7,$G$6='選項&amp;設定'!$C$8,G24&lt;20011),0,IF(AND(D24&lt;&gt;'選項&amp;設定'!$K$7,$G$6='選項&amp;設定'!$C$9),0,ROUNDDOWN(G24*20%,0)))))))))</f>
        <v>0</v>
      </c>
      <c r="J24" s="49" t="str">
        <f>IF(D24='選項&amp;設定'!$K$8,"聲明當年度居留達183天"," ")</f>
        <v xml:space="preserve"> </v>
      </c>
      <c r="K24" s="50"/>
      <c r="L24" s="33"/>
      <c r="M24" s="64" t="str">
        <f t="shared" si="1"/>
        <v/>
      </c>
    </row>
    <row r="25" spans="1:13" ht="34.5" customHeight="1" x14ac:dyDescent="0.25">
      <c r="A25" s="29">
        <v>14</v>
      </c>
      <c r="B25" s="36"/>
      <c r="C25" s="33"/>
      <c r="D25" s="24"/>
      <c r="E25" s="24"/>
      <c r="F25" s="30"/>
      <c r="G25" s="30"/>
      <c r="H25" s="34">
        <f>IF($G$6=50,F25*'選項&amp;設定'!$G$4,0)</f>
        <v>0</v>
      </c>
      <c r="I25" s="34">
        <f>IF(AND(D25&lt;&gt;'選項&amp;設定'!$K$7,$G$6='選項&amp;設定'!$C$5),0,IF(AND(D25='選項&amp;設定'!$K$7,$G$6='選項&amp;設定'!$C$5,G25&lt;=('選項&amp;設定'!$I$6)),ROUNDDOWN(G25*'選項&amp;設定'!$J$6,0),IF(AND(D25='選項&amp;設定'!$K$7,$G$6='選項&amp;設定'!$C$5,G25&gt;('選項&amp;設定'!$I$6)),ROUNDDOWN(G25*'選項&amp;設定'!$J$7,0),IF(AND(D25&lt;&gt;'選項&amp;設定'!$K$7,$G$6='選項&amp;設定'!$C$7,G25&gt;20010),ROUNDDOWN(G25*10%,0),IF(AND(D25&lt;&gt;'選項&amp;設定'!$K$7,$G$6='選項&amp;設定'!$C$7,G25&lt;20011),0,IF(AND(D25&lt;&gt;'選項&amp;設定'!$K$7,$G$6='選項&amp;設定'!$C$8,G25&gt;20010),ROUNDDOWN(G25*10%,0),IF(AND(D25&lt;&gt;'選項&amp;設定'!$K$7,$G$6='選項&amp;設定'!$C$8,G25&lt;20011),0,IF(AND(D25&lt;&gt;'選項&amp;設定'!$K$7,$G$6='選項&amp;設定'!$C$9),0,ROUNDDOWN(G25*20%,0)))))))))</f>
        <v>0</v>
      </c>
      <c r="J25" s="49" t="str">
        <f>IF(D25='選項&amp;設定'!$K$8,"聲明當年度居留達183天"," ")</f>
        <v xml:space="preserve"> </v>
      </c>
      <c r="K25" s="50"/>
      <c r="L25" s="33"/>
      <c r="M25" s="64" t="str">
        <f t="shared" si="1"/>
        <v/>
      </c>
    </row>
    <row r="26" spans="1:13" ht="34.5" customHeight="1" x14ac:dyDescent="0.25">
      <c r="A26" s="29">
        <v>15</v>
      </c>
      <c r="B26" s="36"/>
      <c r="C26" s="33"/>
      <c r="D26" s="24"/>
      <c r="E26" s="24"/>
      <c r="F26" s="30"/>
      <c r="G26" s="30"/>
      <c r="H26" s="34">
        <f>IF($G$6=50,F26*'選項&amp;設定'!$G$4,0)</f>
        <v>0</v>
      </c>
      <c r="I26" s="34">
        <f>IF(AND(D26&lt;&gt;'選項&amp;設定'!$K$7,$G$6='選項&amp;設定'!$C$5),0,IF(AND(D26='選項&amp;設定'!$K$7,$G$6='選項&amp;設定'!$C$5,G26&lt;=('選項&amp;設定'!$I$6)),ROUNDDOWN(G26*'選項&amp;設定'!$J$6,0),IF(AND(D26='選項&amp;設定'!$K$7,$G$6='選項&amp;設定'!$C$5,G26&gt;('選項&amp;設定'!$I$6)),ROUNDDOWN(G26*'選項&amp;設定'!$J$7,0),IF(AND(D26&lt;&gt;'選項&amp;設定'!$K$7,$G$6='選項&amp;設定'!$C$7,G26&gt;20010),ROUNDDOWN(G26*10%,0),IF(AND(D26&lt;&gt;'選項&amp;設定'!$K$7,$G$6='選項&amp;設定'!$C$7,G26&lt;20011),0,IF(AND(D26&lt;&gt;'選項&amp;設定'!$K$7,$G$6='選項&amp;設定'!$C$8,G26&gt;20010),ROUNDDOWN(G26*10%,0),IF(AND(D26&lt;&gt;'選項&amp;設定'!$K$7,$G$6='選項&amp;設定'!$C$8,G26&lt;20011),0,IF(AND(D26&lt;&gt;'選項&amp;設定'!$K$7,$G$6='選項&amp;設定'!$C$9),0,ROUNDDOWN(G26*20%,0)))))))))</f>
        <v>0</v>
      </c>
      <c r="J26" s="49" t="str">
        <f>IF(D26='選項&amp;設定'!$K$8,"聲明當年度居留達183天"," ")</f>
        <v xml:space="preserve"> </v>
      </c>
      <c r="K26" s="50"/>
      <c r="L26" s="33"/>
      <c r="M26" s="64" t="str">
        <f t="shared" si="1"/>
        <v/>
      </c>
    </row>
    <row r="27" spans="1:13" ht="34.5" customHeight="1" x14ac:dyDescent="0.25">
      <c r="A27" s="29">
        <v>16</v>
      </c>
      <c r="B27" s="36"/>
      <c r="C27" s="33"/>
      <c r="D27" s="24"/>
      <c r="E27" s="24"/>
      <c r="F27" s="30"/>
      <c r="G27" s="30"/>
      <c r="H27" s="34">
        <f>IF($G$6=50,F27*'選項&amp;設定'!$G$4,0)</f>
        <v>0</v>
      </c>
      <c r="I27" s="34">
        <f>IF(AND(D27&lt;&gt;'選項&amp;設定'!$K$7,$G$6='選項&amp;設定'!$C$5),0,IF(AND(D27='選項&amp;設定'!$K$7,$G$6='選項&amp;設定'!$C$5,G27&lt;=('選項&amp;設定'!$I$6)),ROUNDDOWN(G27*'選項&amp;設定'!$J$6,0),IF(AND(D27='選項&amp;設定'!$K$7,$G$6='選項&amp;設定'!$C$5,G27&gt;('選項&amp;設定'!$I$6)),ROUNDDOWN(G27*'選項&amp;設定'!$J$7,0),IF(AND(D27&lt;&gt;'選項&amp;設定'!$K$7,$G$6='選項&amp;設定'!$C$7,G27&gt;20010),ROUNDDOWN(G27*10%,0),IF(AND(D27&lt;&gt;'選項&amp;設定'!$K$7,$G$6='選項&amp;設定'!$C$7,G27&lt;20011),0,IF(AND(D27&lt;&gt;'選項&amp;設定'!$K$7,$G$6='選項&amp;設定'!$C$8,G27&gt;20010),ROUNDDOWN(G27*10%,0),IF(AND(D27&lt;&gt;'選項&amp;設定'!$K$7,$G$6='選項&amp;設定'!$C$8,G27&lt;20011),0,IF(AND(D27&lt;&gt;'選項&amp;設定'!$K$7,$G$6='選項&amp;設定'!$C$9),0,ROUNDDOWN(G27*20%,0)))))))))</f>
        <v>0</v>
      </c>
      <c r="J27" s="49" t="str">
        <f>IF(D27='選項&amp;設定'!$K$8,"聲明當年度居留達183天"," ")</f>
        <v xml:space="preserve"> </v>
      </c>
      <c r="K27" s="50"/>
      <c r="L27" s="33"/>
      <c r="M27" s="64" t="str">
        <f t="shared" si="1"/>
        <v/>
      </c>
    </row>
    <row r="28" spans="1:13" ht="34.5" customHeight="1" x14ac:dyDescent="0.25">
      <c r="A28" s="29">
        <v>17</v>
      </c>
      <c r="B28" s="36"/>
      <c r="C28" s="33"/>
      <c r="D28" s="24"/>
      <c r="E28" s="24"/>
      <c r="F28" s="30"/>
      <c r="G28" s="30"/>
      <c r="H28" s="34">
        <f>IF($G$6=50,F28*'選項&amp;設定'!$G$4,0)</f>
        <v>0</v>
      </c>
      <c r="I28" s="34">
        <f>IF(AND(D28&lt;&gt;'選項&amp;設定'!$K$7,$G$6='選項&amp;設定'!$C$5),0,IF(AND(D28='選項&amp;設定'!$K$7,$G$6='選項&amp;設定'!$C$5,G28&lt;=('選項&amp;設定'!$I$6)),ROUNDDOWN(G28*'選項&amp;設定'!$J$6,0),IF(AND(D28='選項&amp;設定'!$K$7,$G$6='選項&amp;設定'!$C$5,G28&gt;('選項&amp;設定'!$I$6)),ROUNDDOWN(G28*'選項&amp;設定'!$J$7,0),IF(AND(D28&lt;&gt;'選項&amp;設定'!$K$7,$G$6='選項&amp;設定'!$C$7,G28&gt;20010),ROUNDDOWN(G28*10%,0),IF(AND(D28&lt;&gt;'選項&amp;設定'!$K$7,$G$6='選項&amp;設定'!$C$7,G28&lt;20011),0,IF(AND(D28&lt;&gt;'選項&amp;設定'!$K$7,$G$6='選項&amp;設定'!$C$8,G28&gt;20010),ROUNDDOWN(G28*10%,0),IF(AND(D28&lt;&gt;'選項&amp;設定'!$K$7,$G$6='選項&amp;設定'!$C$8,G28&lt;20011),0,IF(AND(D28&lt;&gt;'選項&amp;設定'!$K$7,$G$6='選項&amp;設定'!$C$9),0,ROUNDDOWN(G28*20%,0)))))))))</f>
        <v>0</v>
      </c>
      <c r="J28" s="49" t="str">
        <f>IF(D28='選項&amp;設定'!$K$8,"聲明當年度居留達183天"," ")</f>
        <v xml:space="preserve"> </v>
      </c>
      <c r="K28" s="50"/>
      <c r="L28" s="33"/>
      <c r="M28" s="64" t="str">
        <f t="shared" si="1"/>
        <v/>
      </c>
    </row>
    <row r="29" spans="1:13" ht="34.5" customHeight="1" x14ac:dyDescent="0.25">
      <c r="A29" s="29">
        <v>18</v>
      </c>
      <c r="B29" s="36"/>
      <c r="C29" s="33"/>
      <c r="D29" s="24"/>
      <c r="E29" s="24"/>
      <c r="F29" s="30"/>
      <c r="G29" s="30"/>
      <c r="H29" s="34">
        <f>IF($G$6=50,F29*'選項&amp;設定'!$G$4,0)</f>
        <v>0</v>
      </c>
      <c r="I29" s="34">
        <f>IF(AND(D29&lt;&gt;'選項&amp;設定'!$K$7,$G$6='選項&amp;設定'!$C$5),0,IF(AND(D29='選項&amp;設定'!$K$7,$G$6='選項&amp;設定'!$C$5,G29&lt;=('選項&amp;設定'!$I$6)),ROUNDDOWN(G29*'選項&amp;設定'!$J$6,0),IF(AND(D29='選項&amp;設定'!$K$7,$G$6='選項&amp;設定'!$C$5,G29&gt;('選項&amp;設定'!$I$6)),ROUNDDOWN(G29*'選項&amp;設定'!$J$7,0),IF(AND(D29&lt;&gt;'選項&amp;設定'!$K$7,$G$6='選項&amp;設定'!$C$7,G29&gt;20010),ROUNDDOWN(G29*10%,0),IF(AND(D29&lt;&gt;'選項&amp;設定'!$K$7,$G$6='選項&amp;設定'!$C$7,G29&lt;20011),0,IF(AND(D29&lt;&gt;'選項&amp;設定'!$K$7,$G$6='選項&amp;設定'!$C$8,G29&gt;20010),ROUNDDOWN(G29*10%,0),IF(AND(D29&lt;&gt;'選項&amp;設定'!$K$7,$G$6='選項&amp;設定'!$C$8,G29&lt;20011),0,IF(AND(D29&lt;&gt;'選項&amp;設定'!$K$7,$G$6='選項&amp;設定'!$C$9),0,ROUNDDOWN(G29*20%,0)))))))))</f>
        <v>0</v>
      </c>
      <c r="J29" s="49" t="str">
        <f>IF(D29='選項&amp;設定'!$K$8,"聲明當年度居留達183天"," ")</f>
        <v xml:space="preserve"> </v>
      </c>
      <c r="K29" s="50"/>
      <c r="L29" s="33"/>
      <c r="M29" s="64" t="str">
        <f t="shared" si="1"/>
        <v/>
      </c>
    </row>
    <row r="30" spans="1:13" ht="34.5" customHeight="1" x14ac:dyDescent="0.25">
      <c r="A30" s="29">
        <v>19</v>
      </c>
      <c r="B30" s="36"/>
      <c r="C30" s="33"/>
      <c r="D30" s="24"/>
      <c r="E30" s="24"/>
      <c r="F30" s="30"/>
      <c r="G30" s="30"/>
      <c r="H30" s="34">
        <f>IF($G$6=50,F30*'選項&amp;設定'!$G$4,0)</f>
        <v>0</v>
      </c>
      <c r="I30" s="34">
        <f>IF(AND(D30&lt;&gt;'選項&amp;設定'!$K$7,$G$6='選項&amp;設定'!$C$5),0,IF(AND(D30='選項&amp;設定'!$K$7,$G$6='選項&amp;設定'!$C$5,G30&lt;=('選項&amp;設定'!$I$6)),ROUNDDOWN(G30*'選項&amp;設定'!$J$6,0),IF(AND(D30='選項&amp;設定'!$K$7,$G$6='選項&amp;設定'!$C$5,G30&gt;('選項&amp;設定'!$I$6)),ROUNDDOWN(G30*'選項&amp;設定'!$J$7,0),IF(AND(D30&lt;&gt;'選項&amp;設定'!$K$7,$G$6='選項&amp;設定'!$C$7,G30&gt;20010),ROUNDDOWN(G30*10%,0),IF(AND(D30&lt;&gt;'選項&amp;設定'!$K$7,$G$6='選項&amp;設定'!$C$7,G30&lt;20011),0,IF(AND(D30&lt;&gt;'選項&amp;設定'!$K$7,$G$6='選項&amp;設定'!$C$8,G30&gt;20010),ROUNDDOWN(G30*10%,0),IF(AND(D30&lt;&gt;'選項&amp;設定'!$K$7,$G$6='選項&amp;設定'!$C$8,G30&lt;20011),0,IF(AND(D30&lt;&gt;'選項&amp;設定'!$K$7,$G$6='選項&amp;設定'!$C$9),0,ROUNDDOWN(G30*20%,0)))))))))</f>
        <v>0</v>
      </c>
      <c r="J30" s="49" t="str">
        <f>IF(D30='選項&amp;設定'!$K$8,"聲明當年度居留達183天"," ")</f>
        <v xml:space="preserve"> </v>
      </c>
      <c r="K30" s="50"/>
      <c r="L30" s="33"/>
      <c r="M30" s="64" t="str">
        <f t="shared" si="1"/>
        <v/>
      </c>
    </row>
    <row r="31" spans="1:13" ht="34.5" customHeight="1" x14ac:dyDescent="0.25">
      <c r="A31" s="29">
        <v>20</v>
      </c>
      <c r="B31" s="36"/>
      <c r="C31" s="33"/>
      <c r="D31" s="24"/>
      <c r="E31" s="24"/>
      <c r="F31" s="30"/>
      <c r="G31" s="30"/>
      <c r="H31" s="34">
        <f>IF($G$6=50,F31*'選項&amp;設定'!$G$4,0)</f>
        <v>0</v>
      </c>
      <c r="I31" s="34">
        <f>IF(AND(D31&lt;&gt;'選項&amp;設定'!$K$7,$G$6='選項&amp;設定'!$C$5),0,IF(AND(D31='選項&amp;設定'!$K$7,$G$6='選項&amp;設定'!$C$5,G31&lt;=('選項&amp;設定'!$I$6)),ROUNDDOWN(G31*'選項&amp;設定'!$J$6,0),IF(AND(D31='選項&amp;設定'!$K$7,$G$6='選項&amp;設定'!$C$5,G31&gt;('選項&amp;設定'!$I$6)),ROUNDDOWN(G31*'選項&amp;設定'!$J$7,0),IF(AND(D31&lt;&gt;'選項&amp;設定'!$K$7,$G$6='選項&amp;設定'!$C$7,G31&gt;20010),ROUNDDOWN(G31*10%,0),IF(AND(D31&lt;&gt;'選項&amp;設定'!$K$7,$G$6='選項&amp;設定'!$C$7,G31&lt;20011),0,IF(AND(D31&lt;&gt;'選項&amp;設定'!$K$7,$G$6='選項&amp;設定'!$C$8,G31&gt;20010),ROUNDDOWN(G31*10%,0),IF(AND(D31&lt;&gt;'選項&amp;設定'!$K$7,$G$6='選項&amp;設定'!$C$8,G31&lt;20011),0,IF(AND(D31&lt;&gt;'選項&amp;設定'!$K$7,$G$6='選項&amp;設定'!$C$9),0,ROUNDDOWN(G31*20%,0)))))))))</f>
        <v>0</v>
      </c>
      <c r="J31" s="49" t="str">
        <f>IF(D31='選項&amp;設定'!$K$8,"聲明當年度居留達183天"," ")</f>
        <v xml:space="preserve"> </v>
      </c>
      <c r="K31" s="50"/>
      <c r="L31" s="33"/>
      <c r="M31" s="64" t="str">
        <f t="shared" si="1"/>
        <v/>
      </c>
    </row>
    <row r="32" spans="1:13" ht="34.5" customHeight="1" x14ac:dyDescent="0.25">
      <c r="A32" s="29">
        <v>21</v>
      </c>
      <c r="B32" s="36"/>
      <c r="C32" s="33"/>
      <c r="D32" s="24"/>
      <c r="E32" s="24"/>
      <c r="F32" s="30"/>
      <c r="G32" s="30"/>
      <c r="H32" s="34">
        <f>IF($G$6=50,F32*'選項&amp;設定'!$G$4,0)</f>
        <v>0</v>
      </c>
      <c r="I32" s="34">
        <f>IF(AND(D32&lt;&gt;'選項&amp;設定'!$K$7,$G$6='選項&amp;設定'!$C$5),0,IF(AND(D32='選項&amp;設定'!$K$7,$G$6='選項&amp;設定'!$C$5,G32&lt;=('選項&amp;設定'!$I$6)),ROUNDDOWN(G32*'選項&amp;設定'!$J$6,0),IF(AND(D32='選項&amp;設定'!$K$7,$G$6='選項&amp;設定'!$C$5,G32&gt;('選項&amp;設定'!$I$6)),ROUNDDOWN(G32*'選項&amp;設定'!$J$7,0),IF(AND(D32&lt;&gt;'選項&amp;設定'!$K$7,$G$6='選項&amp;設定'!$C$7,G32&gt;20010),ROUNDDOWN(G32*10%,0),IF(AND(D32&lt;&gt;'選項&amp;設定'!$K$7,$G$6='選項&amp;設定'!$C$7,G32&lt;20011),0,IF(AND(D32&lt;&gt;'選項&amp;設定'!$K$7,$G$6='選項&amp;設定'!$C$8,G32&gt;20010),ROUNDDOWN(G32*10%,0),IF(AND(D32&lt;&gt;'選項&amp;設定'!$K$7,$G$6='選項&amp;設定'!$C$8,G32&lt;20011),0,IF(AND(D32&lt;&gt;'選項&amp;設定'!$K$7,$G$6='選項&amp;設定'!$C$9),0,ROUNDDOWN(G32*20%,0)))))))))</f>
        <v>0</v>
      </c>
      <c r="J32" s="49" t="str">
        <f>IF(D32='選項&amp;設定'!$K$8,"聲明當年度居留達183天"," ")</f>
        <v xml:space="preserve"> </v>
      </c>
      <c r="K32" s="50"/>
      <c r="L32" s="33"/>
      <c r="M32" s="64" t="str">
        <f t="shared" si="1"/>
        <v/>
      </c>
    </row>
    <row r="33" spans="1:13" ht="34.5" customHeight="1" x14ac:dyDescent="0.25">
      <c r="A33" s="29">
        <v>22</v>
      </c>
      <c r="B33" s="36"/>
      <c r="C33" s="33"/>
      <c r="D33" s="24"/>
      <c r="E33" s="24"/>
      <c r="F33" s="30"/>
      <c r="G33" s="30"/>
      <c r="H33" s="34">
        <f>IF($G$6=50,F33*'選項&amp;設定'!$G$4,0)</f>
        <v>0</v>
      </c>
      <c r="I33" s="34">
        <f>IF(AND(D33&lt;&gt;'選項&amp;設定'!$K$7,$G$6='選項&amp;設定'!$C$5),0,IF(AND(D33='選項&amp;設定'!$K$7,$G$6='選項&amp;設定'!$C$5,G33&lt;=('選項&amp;設定'!$I$6)),ROUNDDOWN(G33*'選項&amp;設定'!$J$6,0),IF(AND(D33='選項&amp;設定'!$K$7,$G$6='選項&amp;設定'!$C$5,G33&gt;('選項&amp;設定'!$I$6)),ROUNDDOWN(G33*'選項&amp;設定'!$J$7,0),IF(AND(D33&lt;&gt;'選項&amp;設定'!$K$7,$G$6='選項&amp;設定'!$C$7,G33&gt;20010),ROUNDDOWN(G33*10%,0),IF(AND(D33&lt;&gt;'選項&amp;設定'!$K$7,$G$6='選項&amp;設定'!$C$7,G33&lt;20011),0,IF(AND(D33&lt;&gt;'選項&amp;設定'!$K$7,$G$6='選項&amp;設定'!$C$8,G33&gt;20010),ROUNDDOWN(G33*10%,0),IF(AND(D33&lt;&gt;'選項&amp;設定'!$K$7,$G$6='選項&amp;設定'!$C$8,G33&lt;20011),0,IF(AND(D33&lt;&gt;'選項&amp;設定'!$K$7,$G$6='選項&amp;設定'!$C$9),0,ROUNDDOWN(G33*20%,0)))))))))</f>
        <v>0</v>
      </c>
      <c r="J33" s="49" t="str">
        <f>IF(D33='選項&amp;設定'!$K$8,"聲明當年度居留達183天"," ")</f>
        <v xml:space="preserve"> </v>
      </c>
      <c r="K33" s="50"/>
      <c r="L33" s="33"/>
      <c r="M33" s="64" t="str">
        <f t="shared" si="1"/>
        <v/>
      </c>
    </row>
    <row r="34" spans="1:13" ht="34.5" customHeight="1" x14ac:dyDescent="0.25">
      <c r="A34" s="29">
        <v>23</v>
      </c>
      <c r="B34" s="36"/>
      <c r="C34" s="33"/>
      <c r="D34" s="24"/>
      <c r="E34" s="24"/>
      <c r="F34" s="30"/>
      <c r="G34" s="30"/>
      <c r="H34" s="34">
        <f>IF($G$6=50,F34*'選項&amp;設定'!$G$4,0)</f>
        <v>0</v>
      </c>
      <c r="I34" s="34">
        <f>IF(AND(D34&lt;&gt;'選項&amp;設定'!$K$7,$G$6='選項&amp;設定'!$C$5),0,IF(AND(D34='選項&amp;設定'!$K$7,$G$6='選項&amp;設定'!$C$5,G34&lt;=('選項&amp;設定'!$I$6)),ROUNDDOWN(G34*'選項&amp;設定'!$J$6,0),IF(AND(D34='選項&amp;設定'!$K$7,$G$6='選項&amp;設定'!$C$5,G34&gt;('選項&amp;設定'!$I$6)),ROUNDDOWN(G34*'選項&amp;設定'!$J$7,0),IF(AND(D34&lt;&gt;'選項&amp;設定'!$K$7,$G$6='選項&amp;設定'!$C$7,G34&gt;20010),ROUNDDOWN(G34*10%,0),IF(AND(D34&lt;&gt;'選項&amp;設定'!$K$7,$G$6='選項&amp;設定'!$C$7,G34&lt;20011),0,IF(AND(D34&lt;&gt;'選項&amp;設定'!$K$7,$G$6='選項&amp;設定'!$C$8,G34&gt;20010),ROUNDDOWN(G34*10%,0),IF(AND(D34&lt;&gt;'選項&amp;設定'!$K$7,$G$6='選項&amp;設定'!$C$8,G34&lt;20011),0,IF(AND(D34&lt;&gt;'選項&amp;設定'!$K$7,$G$6='選項&amp;設定'!$C$9),0,ROUNDDOWN(G34*20%,0)))))))))</f>
        <v>0</v>
      </c>
      <c r="J34" s="49" t="str">
        <f>IF(D34='選項&amp;設定'!$K$8,"聲明當年度居留達183天"," ")</f>
        <v xml:space="preserve"> </v>
      </c>
      <c r="K34" s="50"/>
      <c r="L34" s="33"/>
      <c r="M34" s="64" t="str">
        <f t="shared" si="1"/>
        <v/>
      </c>
    </row>
    <row r="35" spans="1:13" ht="34.5" customHeight="1" x14ac:dyDescent="0.25">
      <c r="A35" s="29">
        <v>24</v>
      </c>
      <c r="B35" s="36"/>
      <c r="C35" s="33"/>
      <c r="D35" s="24"/>
      <c r="E35" s="24"/>
      <c r="F35" s="30"/>
      <c r="G35" s="30"/>
      <c r="H35" s="34">
        <f>IF($G$6=50,F35*'選項&amp;設定'!$G$4,0)</f>
        <v>0</v>
      </c>
      <c r="I35" s="34">
        <f>IF(AND(D35&lt;&gt;'選項&amp;設定'!$K$7,$G$6='選項&amp;設定'!$C$5),0,IF(AND(D35='選項&amp;設定'!$K$7,$G$6='選項&amp;設定'!$C$5,G35&lt;=('選項&amp;設定'!$I$6)),ROUNDDOWN(G35*'選項&amp;設定'!$J$6,0),IF(AND(D35='選項&amp;設定'!$K$7,$G$6='選項&amp;設定'!$C$5,G35&gt;('選項&amp;設定'!$I$6)),ROUNDDOWN(G35*'選項&amp;設定'!$J$7,0),IF(AND(D35&lt;&gt;'選項&amp;設定'!$K$7,$G$6='選項&amp;設定'!$C$7,G35&gt;20010),ROUNDDOWN(G35*10%,0),IF(AND(D35&lt;&gt;'選項&amp;設定'!$K$7,$G$6='選項&amp;設定'!$C$7,G35&lt;20011),0,IF(AND(D35&lt;&gt;'選項&amp;設定'!$K$7,$G$6='選項&amp;設定'!$C$8,G35&gt;20010),ROUNDDOWN(G35*10%,0),IF(AND(D35&lt;&gt;'選項&amp;設定'!$K$7,$G$6='選項&amp;設定'!$C$8,G35&lt;20011),0,IF(AND(D35&lt;&gt;'選項&amp;設定'!$K$7,$G$6='選項&amp;設定'!$C$9),0,ROUNDDOWN(G35*20%,0)))))))))</f>
        <v>0</v>
      </c>
      <c r="J35" s="49" t="str">
        <f>IF(D35='選項&amp;設定'!$K$8,"聲明當年度居留達183天"," ")</f>
        <v xml:space="preserve"> </v>
      </c>
      <c r="K35" s="50"/>
      <c r="L35" s="33"/>
      <c r="M35" s="64" t="str">
        <f t="shared" si="1"/>
        <v/>
      </c>
    </row>
    <row r="36" spans="1:13" ht="34.5" customHeight="1" x14ac:dyDescent="0.25">
      <c r="A36" s="29">
        <v>25</v>
      </c>
      <c r="B36" s="36"/>
      <c r="C36" s="33"/>
      <c r="D36" s="24"/>
      <c r="E36" s="24"/>
      <c r="F36" s="30"/>
      <c r="G36" s="30"/>
      <c r="H36" s="34">
        <f>IF($G$6=50,F36*'選項&amp;設定'!$G$4,0)</f>
        <v>0</v>
      </c>
      <c r="I36" s="34">
        <f>IF(AND(D36&lt;&gt;'選項&amp;設定'!$K$7,$G$6='選項&amp;設定'!$C$5),0,IF(AND(D36='選項&amp;設定'!$K$7,$G$6='選項&amp;設定'!$C$5,G36&lt;=('選項&amp;設定'!$I$6)),ROUNDDOWN(G36*'選項&amp;設定'!$J$6,0),IF(AND(D36='選項&amp;設定'!$K$7,$G$6='選項&amp;設定'!$C$5,G36&gt;('選項&amp;設定'!$I$6)),ROUNDDOWN(G36*'選項&amp;設定'!$J$7,0),IF(AND(D36&lt;&gt;'選項&amp;設定'!$K$7,$G$6='選項&amp;設定'!$C$7,G36&gt;20010),ROUNDDOWN(G36*10%,0),IF(AND(D36&lt;&gt;'選項&amp;設定'!$K$7,$G$6='選項&amp;設定'!$C$7,G36&lt;20011),0,IF(AND(D36&lt;&gt;'選項&amp;設定'!$K$7,$G$6='選項&amp;設定'!$C$8,G36&gt;20010),ROUNDDOWN(G36*10%,0),IF(AND(D36&lt;&gt;'選項&amp;設定'!$K$7,$G$6='選項&amp;設定'!$C$8,G36&lt;20011),0,IF(AND(D36&lt;&gt;'選項&amp;設定'!$K$7,$G$6='選項&amp;設定'!$C$9),0,ROUNDDOWN(G36*20%,0)))))))))</f>
        <v>0</v>
      </c>
      <c r="J36" s="49" t="str">
        <f>IF(D36='選項&amp;設定'!$K$8,"聲明當年度居留達183天"," ")</f>
        <v xml:space="preserve"> </v>
      </c>
      <c r="K36" s="50"/>
      <c r="L36" s="33"/>
      <c r="M36" s="64" t="str">
        <f t="shared" si="1"/>
        <v/>
      </c>
    </row>
    <row r="37" spans="1:13" ht="34.5" customHeight="1" x14ac:dyDescent="0.25">
      <c r="A37" s="29">
        <v>26</v>
      </c>
      <c r="B37" s="36"/>
      <c r="C37" s="33"/>
      <c r="D37" s="24"/>
      <c r="E37" s="24"/>
      <c r="F37" s="30"/>
      <c r="G37" s="30"/>
      <c r="H37" s="34">
        <f>IF($G$6=50,F37*'選項&amp;設定'!$G$4,0)</f>
        <v>0</v>
      </c>
      <c r="I37" s="34">
        <f>IF(AND(D37&lt;&gt;'選項&amp;設定'!$K$7,$G$6='選項&amp;設定'!$C$5),0,IF(AND(D37='選項&amp;設定'!$K$7,$G$6='選項&amp;設定'!$C$5,G37&lt;=('選項&amp;設定'!$I$6)),ROUNDDOWN(G37*'選項&amp;設定'!$J$6,0),IF(AND(D37='選項&amp;設定'!$K$7,$G$6='選項&amp;設定'!$C$5,G37&gt;('選項&amp;設定'!$I$6)),ROUNDDOWN(G37*'選項&amp;設定'!$J$7,0),IF(AND(D37&lt;&gt;'選項&amp;設定'!$K$7,$G$6='選項&amp;設定'!$C$7,G37&gt;20010),ROUNDDOWN(G37*10%,0),IF(AND(D37&lt;&gt;'選項&amp;設定'!$K$7,$G$6='選項&amp;設定'!$C$7,G37&lt;20011),0,IF(AND(D37&lt;&gt;'選項&amp;設定'!$K$7,$G$6='選項&amp;設定'!$C$8,G37&gt;20010),ROUNDDOWN(G37*10%,0),IF(AND(D37&lt;&gt;'選項&amp;設定'!$K$7,$G$6='選項&amp;設定'!$C$8,G37&lt;20011),0,IF(AND(D37&lt;&gt;'選項&amp;設定'!$K$7,$G$6='選項&amp;設定'!$C$9),0,ROUNDDOWN(G37*20%,0)))))))))</f>
        <v>0</v>
      </c>
      <c r="J37" s="49" t="str">
        <f>IF(D37='選項&amp;設定'!$K$8,"聲明當年度居留達183天"," ")</f>
        <v xml:space="preserve"> </v>
      </c>
      <c r="K37" s="50"/>
      <c r="L37" s="33"/>
      <c r="M37" s="64" t="str">
        <f t="shared" si="1"/>
        <v/>
      </c>
    </row>
    <row r="38" spans="1:13" ht="34.5" customHeight="1" x14ac:dyDescent="0.25">
      <c r="A38" s="29">
        <v>27</v>
      </c>
      <c r="B38" s="36"/>
      <c r="C38" s="33"/>
      <c r="D38" s="24"/>
      <c r="E38" s="24"/>
      <c r="F38" s="30"/>
      <c r="G38" s="30"/>
      <c r="H38" s="34">
        <f>IF($G$6=50,F38*'選項&amp;設定'!$G$4,0)</f>
        <v>0</v>
      </c>
      <c r="I38" s="34">
        <f>IF(AND(D38&lt;&gt;'選項&amp;設定'!$K$7,$G$6='選項&amp;設定'!$C$5),0,IF(AND(D38='選項&amp;設定'!$K$7,$G$6='選項&amp;設定'!$C$5,G38&lt;=('選項&amp;設定'!$I$6)),ROUNDDOWN(G38*'選項&amp;設定'!$J$6,0),IF(AND(D38='選項&amp;設定'!$K$7,$G$6='選項&amp;設定'!$C$5,G38&gt;('選項&amp;設定'!$I$6)),ROUNDDOWN(G38*'選項&amp;設定'!$J$7,0),IF(AND(D38&lt;&gt;'選項&amp;設定'!$K$7,$G$6='選項&amp;設定'!$C$7,G38&gt;20010),ROUNDDOWN(G38*10%,0),IF(AND(D38&lt;&gt;'選項&amp;設定'!$K$7,$G$6='選項&amp;設定'!$C$7,G38&lt;20011),0,IF(AND(D38&lt;&gt;'選項&amp;設定'!$K$7,$G$6='選項&amp;設定'!$C$8,G38&gt;20010),ROUNDDOWN(G38*10%,0),IF(AND(D38&lt;&gt;'選項&amp;設定'!$K$7,$G$6='選項&amp;設定'!$C$8,G38&lt;20011),0,IF(AND(D38&lt;&gt;'選項&amp;設定'!$K$7,$G$6='選項&amp;設定'!$C$9),0,ROUNDDOWN(G38*20%,0)))))))))</f>
        <v>0</v>
      </c>
      <c r="J38" s="49" t="str">
        <f>IF(D38='選項&amp;設定'!$K$8,"聲明當年度居留達183天"," ")</f>
        <v xml:space="preserve"> </v>
      </c>
      <c r="K38" s="50"/>
      <c r="L38" s="33"/>
      <c r="M38" s="64" t="str">
        <f t="shared" si="1"/>
        <v/>
      </c>
    </row>
    <row r="39" spans="1:13" ht="34.5" customHeight="1" x14ac:dyDescent="0.25">
      <c r="A39" s="29">
        <v>28</v>
      </c>
      <c r="B39" s="36"/>
      <c r="C39" s="33"/>
      <c r="D39" s="24"/>
      <c r="E39" s="24"/>
      <c r="F39" s="30"/>
      <c r="G39" s="30"/>
      <c r="H39" s="34">
        <f>IF($G$6=50,F39*'選項&amp;設定'!$G$4,0)</f>
        <v>0</v>
      </c>
      <c r="I39" s="34">
        <f>IF(AND(D39&lt;&gt;'選項&amp;設定'!$K$7,$G$6='選項&amp;設定'!$C$5),0,IF(AND(D39='選項&amp;設定'!$K$7,$G$6='選項&amp;設定'!$C$5,G39&lt;=('選項&amp;設定'!$I$6)),ROUNDDOWN(G39*'選項&amp;設定'!$J$6,0),IF(AND(D39='選項&amp;設定'!$K$7,$G$6='選項&amp;設定'!$C$5,G39&gt;('選項&amp;設定'!$I$6)),ROUNDDOWN(G39*'選項&amp;設定'!$J$7,0),IF(AND(D39&lt;&gt;'選項&amp;設定'!$K$7,$G$6='選項&amp;設定'!$C$7,G39&gt;20010),ROUNDDOWN(G39*10%,0),IF(AND(D39&lt;&gt;'選項&amp;設定'!$K$7,$G$6='選項&amp;設定'!$C$7,G39&lt;20011),0,IF(AND(D39&lt;&gt;'選項&amp;設定'!$K$7,$G$6='選項&amp;設定'!$C$8,G39&gt;20010),ROUNDDOWN(G39*10%,0),IF(AND(D39&lt;&gt;'選項&amp;設定'!$K$7,$G$6='選項&amp;設定'!$C$8,G39&lt;20011),0,IF(AND(D39&lt;&gt;'選項&amp;設定'!$K$7,$G$6='選項&amp;設定'!$C$9),0,ROUNDDOWN(G39*20%,0)))))))))</f>
        <v>0</v>
      </c>
      <c r="J39" s="49" t="str">
        <f>IF(D39='選項&amp;設定'!$K$8,"聲明當年度居留達183天"," ")</f>
        <v xml:space="preserve"> </v>
      </c>
      <c r="K39" s="50"/>
      <c r="L39" s="33"/>
      <c r="M39" s="64" t="str">
        <f t="shared" si="1"/>
        <v/>
      </c>
    </row>
    <row r="40" spans="1:13" ht="34.5" customHeight="1" x14ac:dyDescent="0.25">
      <c r="A40" s="29">
        <v>29</v>
      </c>
      <c r="B40" s="36"/>
      <c r="C40" s="33"/>
      <c r="D40" s="24"/>
      <c r="E40" s="24"/>
      <c r="F40" s="30"/>
      <c r="G40" s="30"/>
      <c r="H40" s="34">
        <f>IF($G$6=50,F40*'選項&amp;設定'!$G$4,0)</f>
        <v>0</v>
      </c>
      <c r="I40" s="34">
        <f>IF(AND(D40&lt;&gt;'選項&amp;設定'!$K$7,$G$6='選項&amp;設定'!$C$5),0,IF(AND(D40='選項&amp;設定'!$K$7,$G$6='選項&amp;設定'!$C$5,G40&lt;=('選項&amp;設定'!$I$6)),ROUNDDOWN(G40*'選項&amp;設定'!$J$6,0),IF(AND(D40='選項&amp;設定'!$K$7,$G$6='選項&amp;設定'!$C$5,G40&gt;('選項&amp;設定'!$I$6)),ROUNDDOWN(G40*'選項&amp;設定'!$J$7,0),IF(AND(D40&lt;&gt;'選項&amp;設定'!$K$7,$G$6='選項&amp;設定'!$C$7,G40&gt;20010),ROUNDDOWN(G40*10%,0),IF(AND(D40&lt;&gt;'選項&amp;設定'!$K$7,$G$6='選項&amp;設定'!$C$7,G40&lt;20011),0,IF(AND(D40&lt;&gt;'選項&amp;設定'!$K$7,$G$6='選項&amp;設定'!$C$8,G40&gt;20010),ROUNDDOWN(G40*10%,0),IF(AND(D40&lt;&gt;'選項&amp;設定'!$K$7,$G$6='選項&amp;設定'!$C$8,G40&lt;20011),0,IF(AND(D40&lt;&gt;'選項&amp;設定'!$K$7,$G$6='選項&amp;設定'!$C$9),0,ROUNDDOWN(G40*20%,0)))))))))</f>
        <v>0</v>
      </c>
      <c r="J40" s="49" t="str">
        <f>IF(D40='選項&amp;設定'!$K$8,"聲明當年度居留達183天"," ")</f>
        <v xml:space="preserve"> </v>
      </c>
      <c r="K40" s="50"/>
      <c r="L40" s="33"/>
      <c r="M40" s="64" t="str">
        <f t="shared" si="1"/>
        <v/>
      </c>
    </row>
    <row r="41" spans="1:13" ht="34.5" customHeight="1" x14ac:dyDescent="0.25">
      <c r="A41" s="29">
        <v>30</v>
      </c>
      <c r="B41" s="36"/>
      <c r="C41" s="33"/>
      <c r="D41" s="24"/>
      <c r="E41" s="24"/>
      <c r="F41" s="30"/>
      <c r="G41" s="30"/>
      <c r="H41" s="34">
        <f>IF($G$6=50,F41*'選項&amp;設定'!$G$4,0)</f>
        <v>0</v>
      </c>
      <c r="I41" s="34">
        <f>IF(AND(D41&lt;&gt;'選項&amp;設定'!$K$7,$G$6='選項&amp;設定'!$C$5),0,IF(AND(D41='選項&amp;設定'!$K$7,$G$6='選項&amp;設定'!$C$5,G41&lt;=('選項&amp;設定'!$I$6)),ROUNDDOWN(G41*'選項&amp;設定'!$J$6,0),IF(AND(D41='選項&amp;設定'!$K$7,$G$6='選項&amp;設定'!$C$5,G41&gt;('選項&amp;設定'!$I$6)),ROUNDDOWN(G41*'選項&amp;設定'!$J$7,0),IF(AND(D41&lt;&gt;'選項&amp;設定'!$K$7,$G$6='選項&amp;設定'!$C$7,G41&gt;20010),ROUNDDOWN(G41*10%,0),IF(AND(D41&lt;&gt;'選項&amp;設定'!$K$7,$G$6='選項&amp;設定'!$C$7,G41&lt;20011),0,IF(AND(D41&lt;&gt;'選項&amp;設定'!$K$7,$G$6='選項&amp;設定'!$C$8,G41&gt;20010),ROUNDDOWN(G41*10%,0),IF(AND(D41&lt;&gt;'選項&amp;設定'!$K$7,$G$6='選項&amp;設定'!$C$8,G41&lt;20011),0,IF(AND(D41&lt;&gt;'選項&amp;設定'!$K$7,$G$6='選項&amp;設定'!$C$9),0,ROUNDDOWN(G41*20%,0)))))))))</f>
        <v>0</v>
      </c>
      <c r="J41" s="49" t="str">
        <f>IF(D41='選項&amp;設定'!$K$8,"聲明當年度居留達183天"," ")</f>
        <v xml:space="preserve"> </v>
      </c>
      <c r="K41" s="50"/>
      <c r="L41" s="33"/>
      <c r="M41" s="64" t="str">
        <f t="shared" si="1"/>
        <v/>
      </c>
    </row>
    <row r="42" spans="1:13" ht="34.5" customHeight="1" x14ac:dyDescent="0.25">
      <c r="A42" s="29">
        <v>31</v>
      </c>
      <c r="B42" s="36"/>
      <c r="C42" s="33"/>
      <c r="D42" s="24"/>
      <c r="E42" s="24"/>
      <c r="F42" s="30"/>
      <c r="G42" s="30"/>
      <c r="H42" s="34">
        <f>IF($G$6=50,F42*'選項&amp;設定'!$G$4,0)</f>
        <v>0</v>
      </c>
      <c r="I42" s="34">
        <f>IF(AND(D42&lt;&gt;'選項&amp;設定'!$K$7,$G$6='選項&amp;設定'!$C$5),0,IF(AND(D42='選項&amp;設定'!$K$7,$G$6='選項&amp;設定'!$C$5,G42&lt;=('選項&amp;設定'!$I$6)),ROUNDDOWN(G42*'選項&amp;設定'!$J$6,0),IF(AND(D42='選項&amp;設定'!$K$7,$G$6='選項&amp;設定'!$C$5,G42&gt;('選項&amp;設定'!$I$6)),ROUNDDOWN(G42*'選項&amp;設定'!$J$7,0),IF(AND(D42&lt;&gt;'選項&amp;設定'!$K$7,$G$6='選項&amp;設定'!$C$7,G42&gt;20010),ROUNDDOWN(G42*10%,0),IF(AND(D42&lt;&gt;'選項&amp;設定'!$K$7,$G$6='選項&amp;設定'!$C$7,G42&lt;20011),0,IF(AND(D42&lt;&gt;'選項&amp;設定'!$K$7,$G$6='選項&amp;設定'!$C$8,G42&gt;20010),ROUNDDOWN(G42*10%,0),IF(AND(D42&lt;&gt;'選項&amp;設定'!$K$7,$G$6='選項&amp;設定'!$C$8,G42&lt;20011),0,IF(AND(D42&lt;&gt;'選項&amp;設定'!$K$7,$G$6='選項&amp;設定'!$C$9),0,ROUNDDOWN(G42*20%,0)))))))))</f>
        <v>0</v>
      </c>
      <c r="J42" s="49" t="str">
        <f>IF(D42='選項&amp;設定'!$K$8,"聲明當年度居留達183天"," ")</f>
        <v xml:space="preserve"> </v>
      </c>
      <c r="K42" s="50"/>
      <c r="L42" s="33"/>
      <c r="M42" s="64" t="str">
        <f t="shared" si="1"/>
        <v/>
      </c>
    </row>
    <row r="43" spans="1:13" ht="34.5" customHeight="1" x14ac:dyDescent="0.25">
      <c r="A43" s="29">
        <v>32</v>
      </c>
      <c r="B43" s="36"/>
      <c r="C43" s="33"/>
      <c r="D43" s="24"/>
      <c r="E43" s="24"/>
      <c r="F43" s="30"/>
      <c r="G43" s="30"/>
      <c r="H43" s="34">
        <f>IF($G$6=50,F43*'選項&amp;設定'!$G$4,0)</f>
        <v>0</v>
      </c>
      <c r="I43" s="34">
        <f>IF(AND(D43&lt;&gt;'選項&amp;設定'!$K$7,$G$6='選項&amp;設定'!$C$5),0,IF(AND(D43='選項&amp;設定'!$K$7,$G$6='選項&amp;設定'!$C$5,G43&lt;=('選項&amp;設定'!$I$6)),ROUNDDOWN(G43*'選項&amp;設定'!$J$6,0),IF(AND(D43='選項&amp;設定'!$K$7,$G$6='選項&amp;設定'!$C$5,G43&gt;('選項&amp;設定'!$I$6)),ROUNDDOWN(G43*'選項&amp;設定'!$J$7,0),IF(AND(D43&lt;&gt;'選項&amp;設定'!$K$7,$G$6='選項&amp;設定'!$C$7,G43&gt;20010),ROUNDDOWN(G43*10%,0),IF(AND(D43&lt;&gt;'選項&amp;設定'!$K$7,$G$6='選項&amp;設定'!$C$7,G43&lt;20011),0,IF(AND(D43&lt;&gt;'選項&amp;設定'!$K$7,$G$6='選項&amp;設定'!$C$8,G43&gt;20010),ROUNDDOWN(G43*10%,0),IF(AND(D43&lt;&gt;'選項&amp;設定'!$K$7,$G$6='選項&amp;設定'!$C$8,G43&lt;20011),0,IF(AND(D43&lt;&gt;'選項&amp;設定'!$K$7,$G$6='選項&amp;設定'!$C$9),0,ROUNDDOWN(G43*20%,0)))))))))</f>
        <v>0</v>
      </c>
      <c r="J43" s="49" t="str">
        <f>IF(D43='選項&amp;設定'!$K$8,"聲明當年度居留達183天"," ")</f>
        <v xml:space="preserve"> </v>
      </c>
      <c r="K43" s="50"/>
      <c r="L43" s="33"/>
      <c r="M43" s="64" t="str">
        <f t="shared" si="1"/>
        <v/>
      </c>
    </row>
    <row r="44" spans="1:13" ht="34.5" customHeight="1" x14ac:dyDescent="0.25">
      <c r="A44" s="29">
        <v>33</v>
      </c>
      <c r="B44" s="36"/>
      <c r="C44" s="33"/>
      <c r="D44" s="24"/>
      <c r="E44" s="24"/>
      <c r="F44" s="30"/>
      <c r="G44" s="30"/>
      <c r="H44" s="34">
        <f>IF($G$6=50,F44*'選項&amp;設定'!$G$4,0)</f>
        <v>0</v>
      </c>
      <c r="I44" s="34">
        <f>IF(AND(D44&lt;&gt;'選項&amp;設定'!$K$7,$G$6='選項&amp;設定'!$C$5),0,IF(AND(D44='選項&amp;設定'!$K$7,$G$6='選項&amp;設定'!$C$5,G44&lt;=('選項&amp;設定'!$I$6)),ROUNDDOWN(G44*'選項&amp;設定'!$J$6,0),IF(AND(D44='選項&amp;設定'!$K$7,$G$6='選項&amp;設定'!$C$5,G44&gt;('選項&amp;設定'!$I$6)),ROUNDDOWN(G44*'選項&amp;設定'!$J$7,0),IF(AND(D44&lt;&gt;'選項&amp;設定'!$K$7,$G$6='選項&amp;設定'!$C$7,G44&gt;20010),ROUNDDOWN(G44*10%,0),IF(AND(D44&lt;&gt;'選項&amp;設定'!$K$7,$G$6='選項&amp;設定'!$C$7,G44&lt;20011),0,IF(AND(D44&lt;&gt;'選項&amp;設定'!$K$7,$G$6='選項&amp;設定'!$C$8,G44&gt;20010),ROUNDDOWN(G44*10%,0),IF(AND(D44&lt;&gt;'選項&amp;設定'!$K$7,$G$6='選項&amp;設定'!$C$8,G44&lt;20011),0,IF(AND(D44&lt;&gt;'選項&amp;設定'!$K$7,$G$6='選項&amp;設定'!$C$9),0,ROUNDDOWN(G44*20%,0)))))))))</f>
        <v>0</v>
      </c>
      <c r="J44" s="49" t="str">
        <f>IF(D44='選項&amp;設定'!$K$8,"聲明當年度居留達183天"," ")</f>
        <v xml:space="preserve"> </v>
      </c>
      <c r="K44" s="50"/>
      <c r="L44" s="33"/>
      <c r="M44" s="64" t="str">
        <f t="shared" si="1"/>
        <v/>
      </c>
    </row>
    <row r="45" spans="1:13" ht="34.5" customHeight="1" x14ac:dyDescent="0.25">
      <c r="A45" s="29">
        <v>34</v>
      </c>
      <c r="B45" s="36"/>
      <c r="C45" s="33"/>
      <c r="D45" s="24"/>
      <c r="E45" s="24"/>
      <c r="F45" s="30"/>
      <c r="G45" s="30"/>
      <c r="H45" s="34">
        <f>IF($G$6=50,F45*'選項&amp;設定'!$G$4,0)</f>
        <v>0</v>
      </c>
      <c r="I45" s="34">
        <f>IF(AND(D45&lt;&gt;'選項&amp;設定'!$K$7,$G$6='選項&amp;設定'!$C$5),0,IF(AND(D45='選項&amp;設定'!$K$7,$G$6='選項&amp;設定'!$C$5,G45&lt;=('選項&amp;設定'!$I$6)),ROUNDDOWN(G45*'選項&amp;設定'!$J$6,0),IF(AND(D45='選項&amp;設定'!$K$7,$G$6='選項&amp;設定'!$C$5,G45&gt;('選項&amp;設定'!$I$6)),ROUNDDOWN(G45*'選項&amp;設定'!$J$7,0),IF(AND(D45&lt;&gt;'選項&amp;設定'!$K$7,$G$6='選項&amp;設定'!$C$7,G45&gt;20010),ROUNDDOWN(G45*10%,0),IF(AND(D45&lt;&gt;'選項&amp;設定'!$K$7,$G$6='選項&amp;設定'!$C$7,G45&lt;20011),0,IF(AND(D45&lt;&gt;'選項&amp;設定'!$K$7,$G$6='選項&amp;設定'!$C$8,G45&gt;20010),ROUNDDOWN(G45*10%,0),IF(AND(D45&lt;&gt;'選項&amp;設定'!$K$7,$G$6='選項&amp;設定'!$C$8,G45&lt;20011),0,IF(AND(D45&lt;&gt;'選項&amp;設定'!$K$7,$G$6='選項&amp;設定'!$C$9),0,ROUNDDOWN(G45*20%,0)))))))))</f>
        <v>0</v>
      </c>
      <c r="J45" s="49" t="str">
        <f>IF(D45='選項&amp;設定'!$K$8,"聲明當年度居留達183天"," ")</f>
        <v xml:space="preserve"> </v>
      </c>
      <c r="K45" s="50"/>
      <c r="L45" s="33"/>
      <c r="M45" s="64" t="str">
        <f t="shared" si="1"/>
        <v/>
      </c>
    </row>
    <row r="46" spans="1:13" ht="34.5" customHeight="1" x14ac:dyDescent="0.25">
      <c r="A46" s="29">
        <v>35</v>
      </c>
      <c r="B46" s="36"/>
      <c r="C46" s="33"/>
      <c r="D46" s="24"/>
      <c r="E46" s="24"/>
      <c r="F46" s="30"/>
      <c r="G46" s="30"/>
      <c r="H46" s="34">
        <f>IF($G$6=50,F46*'選項&amp;設定'!$G$4,0)</f>
        <v>0</v>
      </c>
      <c r="I46" s="34">
        <f>IF(AND(D46&lt;&gt;'選項&amp;設定'!$K$7,$G$6='選項&amp;設定'!$C$5),0,IF(AND(D46='選項&amp;設定'!$K$7,$G$6='選項&amp;設定'!$C$5,G46&lt;=('選項&amp;設定'!$I$6)),ROUNDDOWN(G46*'選項&amp;設定'!$J$6,0),IF(AND(D46='選項&amp;設定'!$K$7,$G$6='選項&amp;設定'!$C$5,G46&gt;('選項&amp;設定'!$I$6)),ROUNDDOWN(G46*'選項&amp;設定'!$J$7,0),IF(AND(D46&lt;&gt;'選項&amp;設定'!$K$7,$G$6='選項&amp;設定'!$C$7,G46&gt;20010),ROUNDDOWN(G46*10%,0),IF(AND(D46&lt;&gt;'選項&amp;設定'!$K$7,$G$6='選項&amp;設定'!$C$7,G46&lt;20011),0,IF(AND(D46&lt;&gt;'選項&amp;設定'!$K$7,$G$6='選項&amp;設定'!$C$8,G46&gt;20010),ROUNDDOWN(G46*10%,0),IF(AND(D46&lt;&gt;'選項&amp;設定'!$K$7,$G$6='選項&amp;設定'!$C$8,G46&lt;20011),0,IF(AND(D46&lt;&gt;'選項&amp;設定'!$K$7,$G$6='選項&amp;設定'!$C$9),0,ROUNDDOWN(G46*20%,0)))))))))</f>
        <v>0</v>
      </c>
      <c r="J46" s="49" t="str">
        <f>IF(D46='選項&amp;設定'!$K$8,"聲明當年度居留達183天"," ")</f>
        <v xml:space="preserve"> </v>
      </c>
      <c r="K46" s="50"/>
      <c r="L46" s="33"/>
      <c r="M46" s="64" t="str">
        <f t="shared" si="1"/>
        <v/>
      </c>
    </row>
    <row r="47" spans="1:13" ht="34.5" customHeight="1" x14ac:dyDescent="0.25">
      <c r="A47" s="29">
        <v>36</v>
      </c>
      <c r="B47" s="36"/>
      <c r="C47" s="33"/>
      <c r="D47" s="24"/>
      <c r="E47" s="24"/>
      <c r="F47" s="30"/>
      <c r="G47" s="30"/>
      <c r="H47" s="34">
        <f>IF($G$6=50,F47*'選項&amp;設定'!$G$4,0)</f>
        <v>0</v>
      </c>
      <c r="I47" s="34">
        <f>IF(AND(D47&lt;&gt;'選項&amp;設定'!$K$7,$G$6='選項&amp;設定'!$C$5),0,IF(AND(D47='選項&amp;設定'!$K$7,$G$6='選項&amp;設定'!$C$5,G47&lt;=('選項&amp;設定'!$I$6)),ROUNDDOWN(G47*'選項&amp;設定'!$J$6,0),IF(AND(D47='選項&amp;設定'!$K$7,$G$6='選項&amp;設定'!$C$5,G47&gt;('選項&amp;設定'!$I$6)),ROUNDDOWN(G47*'選項&amp;設定'!$J$7,0),IF(AND(D47&lt;&gt;'選項&amp;設定'!$K$7,$G$6='選項&amp;設定'!$C$7,G47&gt;20010),ROUNDDOWN(G47*10%,0),IF(AND(D47&lt;&gt;'選項&amp;設定'!$K$7,$G$6='選項&amp;設定'!$C$7,G47&lt;20011),0,IF(AND(D47&lt;&gt;'選項&amp;設定'!$K$7,$G$6='選項&amp;設定'!$C$8,G47&gt;20010),ROUNDDOWN(G47*10%,0),IF(AND(D47&lt;&gt;'選項&amp;設定'!$K$7,$G$6='選項&amp;設定'!$C$8,G47&lt;20011),0,IF(AND(D47&lt;&gt;'選項&amp;設定'!$K$7,$G$6='選項&amp;設定'!$C$9),0,ROUNDDOWN(G47*20%,0)))))))))</f>
        <v>0</v>
      </c>
      <c r="J47" s="49" t="str">
        <f>IF(D47='選項&amp;設定'!$K$8,"聲明當年度居留達183天"," ")</f>
        <v xml:space="preserve"> </v>
      </c>
      <c r="K47" s="50"/>
      <c r="L47" s="33"/>
      <c r="M47" s="64" t="str">
        <f t="shared" si="1"/>
        <v/>
      </c>
    </row>
    <row r="48" spans="1:13" ht="34.5" customHeight="1" x14ac:dyDescent="0.25">
      <c r="A48" s="29">
        <v>37</v>
      </c>
      <c r="B48" s="36"/>
      <c r="C48" s="33"/>
      <c r="D48" s="24"/>
      <c r="E48" s="24"/>
      <c r="F48" s="30"/>
      <c r="G48" s="30"/>
      <c r="H48" s="34">
        <f>IF($G$6=50,F48*'選項&amp;設定'!$G$4,0)</f>
        <v>0</v>
      </c>
      <c r="I48" s="34">
        <f>IF(AND(D48&lt;&gt;'選項&amp;設定'!$K$7,$G$6='選項&amp;設定'!$C$5),0,IF(AND(D48='選項&amp;設定'!$K$7,$G$6='選項&amp;設定'!$C$5,G48&lt;=('選項&amp;設定'!$I$6)),ROUNDDOWN(G48*'選項&amp;設定'!$J$6,0),IF(AND(D48='選項&amp;設定'!$K$7,$G$6='選項&amp;設定'!$C$5,G48&gt;('選項&amp;設定'!$I$6)),ROUNDDOWN(G48*'選項&amp;設定'!$J$7,0),IF(AND(D48&lt;&gt;'選項&amp;設定'!$K$7,$G$6='選項&amp;設定'!$C$7,G48&gt;20010),ROUNDDOWN(G48*10%,0),IF(AND(D48&lt;&gt;'選項&amp;設定'!$K$7,$G$6='選項&amp;設定'!$C$7,G48&lt;20011),0,IF(AND(D48&lt;&gt;'選項&amp;設定'!$K$7,$G$6='選項&amp;設定'!$C$8,G48&gt;20010),ROUNDDOWN(G48*10%,0),IF(AND(D48&lt;&gt;'選項&amp;設定'!$K$7,$G$6='選項&amp;設定'!$C$8,G48&lt;20011),0,IF(AND(D48&lt;&gt;'選項&amp;設定'!$K$7,$G$6='選項&amp;設定'!$C$9),0,ROUNDDOWN(G48*20%,0)))))))))</f>
        <v>0</v>
      </c>
      <c r="J48" s="49" t="str">
        <f>IF(D48='選項&amp;設定'!$K$8,"聲明當年度居留達183天"," ")</f>
        <v xml:space="preserve"> </v>
      </c>
      <c r="K48" s="50"/>
      <c r="L48" s="33"/>
      <c r="M48" s="64" t="str">
        <f t="shared" si="1"/>
        <v/>
      </c>
    </row>
    <row r="49" spans="1:13" ht="34.5" customHeight="1" x14ac:dyDescent="0.25">
      <c r="A49" s="29">
        <v>38</v>
      </c>
      <c r="B49" s="36"/>
      <c r="C49" s="33"/>
      <c r="D49" s="24"/>
      <c r="E49" s="24"/>
      <c r="F49" s="30"/>
      <c r="G49" s="30"/>
      <c r="H49" s="34">
        <f>IF($G$6=50,F49*'選項&amp;設定'!$G$4,0)</f>
        <v>0</v>
      </c>
      <c r="I49" s="34">
        <f>IF(AND(D49&lt;&gt;'選項&amp;設定'!$K$7,$G$6='選項&amp;設定'!$C$5),0,IF(AND(D49='選項&amp;設定'!$K$7,$G$6='選項&amp;設定'!$C$5,G49&lt;=('選項&amp;設定'!$I$6)),ROUNDDOWN(G49*'選項&amp;設定'!$J$6,0),IF(AND(D49='選項&amp;設定'!$K$7,$G$6='選項&amp;設定'!$C$5,G49&gt;('選項&amp;設定'!$I$6)),ROUNDDOWN(G49*'選項&amp;設定'!$J$7,0),IF(AND(D49&lt;&gt;'選項&amp;設定'!$K$7,$G$6='選項&amp;設定'!$C$7,G49&gt;20010),ROUNDDOWN(G49*10%,0),IF(AND(D49&lt;&gt;'選項&amp;設定'!$K$7,$G$6='選項&amp;設定'!$C$7,G49&lt;20011),0,IF(AND(D49&lt;&gt;'選項&amp;設定'!$K$7,$G$6='選項&amp;設定'!$C$8,G49&gt;20010),ROUNDDOWN(G49*10%,0),IF(AND(D49&lt;&gt;'選項&amp;設定'!$K$7,$G$6='選項&amp;設定'!$C$8,G49&lt;20011),0,IF(AND(D49&lt;&gt;'選項&amp;設定'!$K$7,$G$6='選項&amp;設定'!$C$9),0,ROUNDDOWN(G49*20%,0)))))))))</f>
        <v>0</v>
      </c>
      <c r="J49" s="49" t="str">
        <f>IF(D49='選項&amp;設定'!$K$8,"聲明當年度居留達183天"," ")</f>
        <v xml:space="preserve"> </v>
      </c>
      <c r="K49" s="50"/>
      <c r="L49" s="33"/>
      <c r="M49" s="64" t="str">
        <f t="shared" si="1"/>
        <v/>
      </c>
    </row>
    <row r="50" spans="1:13" ht="34.5" customHeight="1" x14ac:dyDescent="0.25">
      <c r="A50" s="29">
        <v>39</v>
      </c>
      <c r="B50" s="36"/>
      <c r="C50" s="33"/>
      <c r="D50" s="24"/>
      <c r="E50" s="24"/>
      <c r="F50" s="30"/>
      <c r="G50" s="30"/>
      <c r="H50" s="34">
        <f>IF($G$6=50,F50*'選項&amp;設定'!$G$4,0)</f>
        <v>0</v>
      </c>
      <c r="I50" s="34">
        <f>IF(AND(D50&lt;&gt;'選項&amp;設定'!$K$7,$G$6='選項&amp;設定'!$C$5),0,IF(AND(D50='選項&amp;設定'!$K$7,$G$6='選項&amp;設定'!$C$5,G50&lt;=('選項&amp;設定'!$I$6)),ROUNDDOWN(G50*'選項&amp;設定'!$J$6,0),IF(AND(D50='選項&amp;設定'!$K$7,$G$6='選項&amp;設定'!$C$5,G50&gt;('選項&amp;設定'!$I$6)),ROUNDDOWN(G50*'選項&amp;設定'!$J$7,0),IF(AND(D50&lt;&gt;'選項&amp;設定'!$K$7,$G$6='選項&amp;設定'!$C$7,G50&gt;20010),ROUNDDOWN(G50*10%,0),IF(AND(D50&lt;&gt;'選項&amp;設定'!$K$7,$G$6='選項&amp;設定'!$C$7,G50&lt;20011),0,IF(AND(D50&lt;&gt;'選項&amp;設定'!$K$7,$G$6='選項&amp;設定'!$C$8,G50&gt;20010),ROUNDDOWN(G50*10%,0),IF(AND(D50&lt;&gt;'選項&amp;設定'!$K$7,$G$6='選項&amp;設定'!$C$8,G50&lt;20011),0,IF(AND(D50&lt;&gt;'選項&amp;設定'!$K$7,$G$6='選項&amp;設定'!$C$9),0,ROUNDDOWN(G50*20%,0)))))))))</f>
        <v>0</v>
      </c>
      <c r="J50" s="49" t="str">
        <f>IF(D50='選項&amp;設定'!$K$8,"聲明當年度居留達183天"," ")</f>
        <v xml:space="preserve"> </v>
      </c>
      <c r="K50" s="50"/>
      <c r="L50" s="33"/>
      <c r="M50" s="64" t="str">
        <f t="shared" si="1"/>
        <v/>
      </c>
    </row>
    <row r="51" spans="1:13" ht="34.5" customHeight="1" x14ac:dyDescent="0.25">
      <c r="A51" s="29">
        <v>40</v>
      </c>
      <c r="B51" s="36"/>
      <c r="C51" s="33"/>
      <c r="D51" s="24"/>
      <c r="E51" s="24"/>
      <c r="F51" s="30"/>
      <c r="G51" s="30"/>
      <c r="H51" s="34">
        <f>IF($G$6=50,F51*'選項&amp;設定'!$G$4,0)</f>
        <v>0</v>
      </c>
      <c r="I51" s="34">
        <f>IF(AND(D51&lt;&gt;'選項&amp;設定'!$K$7,$G$6='選項&amp;設定'!$C$5),0,IF(AND(D51='選項&amp;設定'!$K$7,$G$6='選項&amp;設定'!$C$5,G51&lt;=('選項&amp;設定'!$I$6)),ROUNDDOWN(G51*'選項&amp;設定'!$J$6,0),IF(AND(D51='選項&amp;設定'!$K$7,$G$6='選項&amp;設定'!$C$5,G51&gt;('選項&amp;設定'!$I$6)),ROUNDDOWN(G51*'選項&amp;設定'!$J$7,0),IF(AND(D51&lt;&gt;'選項&amp;設定'!$K$7,$G$6='選項&amp;設定'!$C$7,G51&gt;20010),ROUNDDOWN(G51*10%,0),IF(AND(D51&lt;&gt;'選項&amp;設定'!$K$7,$G$6='選項&amp;設定'!$C$7,G51&lt;20011),0,IF(AND(D51&lt;&gt;'選項&amp;設定'!$K$7,$G$6='選項&amp;設定'!$C$8,G51&gt;20010),ROUNDDOWN(G51*10%,0),IF(AND(D51&lt;&gt;'選項&amp;設定'!$K$7,$G$6='選項&amp;設定'!$C$8,G51&lt;20011),0,IF(AND(D51&lt;&gt;'選項&amp;設定'!$K$7,$G$6='選項&amp;設定'!$C$9),0,ROUNDDOWN(G51*20%,0)))))))))</f>
        <v>0</v>
      </c>
      <c r="J51" s="49" t="str">
        <f>IF(D51='選項&amp;設定'!$K$8,"聲明當年度居留達183天"," ")</f>
        <v xml:space="preserve"> </v>
      </c>
      <c r="K51" s="50"/>
      <c r="L51" s="33"/>
      <c r="M51" s="64" t="str">
        <f t="shared" si="1"/>
        <v/>
      </c>
    </row>
    <row r="52" spans="1:13" ht="34.5" customHeight="1" x14ac:dyDescent="0.25">
      <c r="A52" s="29">
        <v>41</v>
      </c>
      <c r="B52" s="36"/>
      <c r="C52" s="33"/>
      <c r="D52" s="24"/>
      <c r="E52" s="24"/>
      <c r="F52" s="30"/>
      <c r="G52" s="30"/>
      <c r="H52" s="34">
        <f>IF($G$6=50,F52*'選項&amp;設定'!$G$4,0)</f>
        <v>0</v>
      </c>
      <c r="I52" s="34">
        <f>IF(AND(D52&lt;&gt;'選項&amp;設定'!$K$7,$G$6='選項&amp;設定'!$C$5),0,IF(AND(D52='選項&amp;設定'!$K$7,$G$6='選項&amp;設定'!$C$5,G52&lt;=('選項&amp;設定'!$I$6)),ROUNDDOWN(G52*'選項&amp;設定'!$J$6,0),IF(AND(D52='選項&amp;設定'!$K$7,$G$6='選項&amp;設定'!$C$5,G52&gt;('選項&amp;設定'!$I$6)),ROUNDDOWN(G52*'選項&amp;設定'!$J$7,0),IF(AND(D52&lt;&gt;'選項&amp;設定'!$K$7,$G$6='選項&amp;設定'!$C$7,G52&gt;20010),ROUNDDOWN(G52*10%,0),IF(AND(D52&lt;&gt;'選項&amp;設定'!$K$7,$G$6='選項&amp;設定'!$C$7,G52&lt;20011),0,IF(AND(D52&lt;&gt;'選項&amp;設定'!$K$7,$G$6='選項&amp;設定'!$C$8,G52&gt;20010),ROUNDDOWN(G52*10%,0),IF(AND(D52&lt;&gt;'選項&amp;設定'!$K$7,$G$6='選項&amp;設定'!$C$8,G52&lt;20011),0,IF(AND(D52&lt;&gt;'選項&amp;設定'!$K$7,$G$6='選項&amp;設定'!$C$9),0,ROUNDDOWN(G52*20%,0)))))))))</f>
        <v>0</v>
      </c>
      <c r="J52" s="49" t="str">
        <f>IF(D52='選項&amp;設定'!$K$8,"聲明當年度居留達183天"," ")</f>
        <v xml:space="preserve"> </v>
      </c>
      <c r="K52" s="50"/>
      <c r="L52" s="33"/>
      <c r="M52" s="64" t="str">
        <f t="shared" si="1"/>
        <v/>
      </c>
    </row>
    <row r="53" spans="1:13" ht="34.5" customHeight="1" x14ac:dyDescent="0.25">
      <c r="A53" s="29">
        <v>42</v>
      </c>
      <c r="B53" s="36"/>
      <c r="C53" s="33"/>
      <c r="D53" s="24"/>
      <c r="E53" s="24"/>
      <c r="F53" s="30"/>
      <c r="G53" s="30"/>
      <c r="H53" s="34">
        <f>IF($G$6=50,F53*'選項&amp;設定'!$G$4,0)</f>
        <v>0</v>
      </c>
      <c r="I53" s="34">
        <f>IF(AND(D53&lt;&gt;'選項&amp;設定'!$K$7,$G$6='選項&amp;設定'!$C$5),0,IF(AND(D53='選項&amp;設定'!$K$7,$G$6='選項&amp;設定'!$C$5,G53&lt;=('選項&amp;設定'!$I$6)),ROUNDDOWN(G53*'選項&amp;設定'!$J$6,0),IF(AND(D53='選項&amp;設定'!$K$7,$G$6='選項&amp;設定'!$C$5,G53&gt;('選項&amp;設定'!$I$6)),ROUNDDOWN(G53*'選項&amp;設定'!$J$7,0),IF(AND(D53&lt;&gt;'選項&amp;設定'!$K$7,$G$6='選項&amp;設定'!$C$7,G53&gt;20010),ROUNDDOWN(G53*10%,0),IF(AND(D53&lt;&gt;'選項&amp;設定'!$K$7,$G$6='選項&amp;設定'!$C$7,G53&lt;20011),0,IF(AND(D53&lt;&gt;'選項&amp;設定'!$K$7,$G$6='選項&amp;設定'!$C$8,G53&gt;20010),ROUNDDOWN(G53*10%,0),IF(AND(D53&lt;&gt;'選項&amp;設定'!$K$7,$G$6='選項&amp;設定'!$C$8,G53&lt;20011),0,IF(AND(D53&lt;&gt;'選項&amp;設定'!$K$7,$G$6='選項&amp;設定'!$C$9),0,ROUNDDOWN(G53*20%,0)))))))))</f>
        <v>0</v>
      </c>
      <c r="J53" s="49" t="str">
        <f>IF(D53='選項&amp;設定'!$K$8,"聲明當年度居留達183天"," ")</f>
        <v xml:space="preserve"> </v>
      </c>
      <c r="K53" s="50"/>
      <c r="L53" s="33"/>
      <c r="M53" s="64" t="str">
        <f t="shared" si="1"/>
        <v/>
      </c>
    </row>
    <row r="54" spans="1:13" ht="34.5" customHeight="1" x14ac:dyDescent="0.25">
      <c r="A54" s="29">
        <v>43</v>
      </c>
      <c r="B54" s="36"/>
      <c r="C54" s="33"/>
      <c r="D54" s="24"/>
      <c r="E54" s="24"/>
      <c r="F54" s="30"/>
      <c r="G54" s="30"/>
      <c r="H54" s="34">
        <f>IF($G$6=50,F54*'選項&amp;設定'!$G$4,0)</f>
        <v>0</v>
      </c>
      <c r="I54" s="34">
        <f>IF(AND(D54&lt;&gt;'選項&amp;設定'!$K$7,$G$6='選項&amp;設定'!$C$5),0,IF(AND(D54='選項&amp;設定'!$K$7,$G$6='選項&amp;設定'!$C$5,G54&lt;=('選項&amp;設定'!$I$6)),ROUNDDOWN(G54*'選項&amp;設定'!$J$6,0),IF(AND(D54='選項&amp;設定'!$K$7,$G$6='選項&amp;設定'!$C$5,G54&gt;('選項&amp;設定'!$I$6)),ROUNDDOWN(G54*'選項&amp;設定'!$J$7,0),IF(AND(D54&lt;&gt;'選項&amp;設定'!$K$7,$G$6='選項&amp;設定'!$C$7,G54&gt;20010),ROUNDDOWN(G54*10%,0),IF(AND(D54&lt;&gt;'選項&amp;設定'!$K$7,$G$6='選項&amp;設定'!$C$7,G54&lt;20011),0,IF(AND(D54&lt;&gt;'選項&amp;設定'!$K$7,$G$6='選項&amp;設定'!$C$8,G54&gt;20010),ROUNDDOWN(G54*10%,0),IF(AND(D54&lt;&gt;'選項&amp;設定'!$K$7,$G$6='選項&amp;設定'!$C$8,G54&lt;20011),0,IF(AND(D54&lt;&gt;'選項&amp;設定'!$K$7,$G$6='選項&amp;設定'!$C$9),0,ROUNDDOWN(G54*20%,0)))))))))</f>
        <v>0</v>
      </c>
      <c r="J54" s="49" t="str">
        <f>IF(D54='選項&amp;設定'!$K$8,"聲明當年度居留達183天"," ")</f>
        <v xml:space="preserve"> </v>
      </c>
      <c r="K54" s="50"/>
      <c r="L54" s="33"/>
      <c r="M54" s="64" t="str">
        <f t="shared" si="1"/>
        <v/>
      </c>
    </row>
    <row r="55" spans="1:13" ht="34.5" customHeight="1" x14ac:dyDescent="0.25">
      <c r="A55" s="29">
        <v>44</v>
      </c>
      <c r="B55" s="36"/>
      <c r="C55" s="33"/>
      <c r="D55" s="24"/>
      <c r="E55" s="24"/>
      <c r="F55" s="30"/>
      <c r="G55" s="30"/>
      <c r="H55" s="34">
        <f>IF($G$6=50,F55*'選項&amp;設定'!$G$4,0)</f>
        <v>0</v>
      </c>
      <c r="I55" s="34">
        <f>IF(AND(D55&lt;&gt;'選項&amp;設定'!$K$7,$G$6='選項&amp;設定'!$C$5),0,IF(AND(D55='選項&amp;設定'!$K$7,$G$6='選項&amp;設定'!$C$5,G55&lt;=('選項&amp;設定'!$I$6)),ROUNDDOWN(G55*'選項&amp;設定'!$J$6,0),IF(AND(D55='選項&amp;設定'!$K$7,$G$6='選項&amp;設定'!$C$5,G55&gt;('選項&amp;設定'!$I$6)),ROUNDDOWN(G55*'選項&amp;設定'!$J$7,0),IF(AND(D55&lt;&gt;'選項&amp;設定'!$K$7,$G$6='選項&amp;設定'!$C$7,G55&gt;20010),ROUNDDOWN(G55*10%,0),IF(AND(D55&lt;&gt;'選項&amp;設定'!$K$7,$G$6='選項&amp;設定'!$C$7,G55&lt;20011),0,IF(AND(D55&lt;&gt;'選項&amp;設定'!$K$7,$G$6='選項&amp;設定'!$C$8,G55&gt;20010),ROUNDDOWN(G55*10%,0),IF(AND(D55&lt;&gt;'選項&amp;設定'!$K$7,$G$6='選項&amp;設定'!$C$8,G55&lt;20011),0,IF(AND(D55&lt;&gt;'選項&amp;設定'!$K$7,$G$6='選項&amp;設定'!$C$9),0,ROUNDDOWN(G55*20%,0)))))))))</f>
        <v>0</v>
      </c>
      <c r="J55" s="49" t="str">
        <f>IF(D55='選項&amp;設定'!$K$8,"聲明當年度居留達183天"," ")</f>
        <v xml:space="preserve"> </v>
      </c>
      <c r="K55" s="50"/>
      <c r="L55" s="33"/>
      <c r="M55" s="64" t="str">
        <f t="shared" si="1"/>
        <v/>
      </c>
    </row>
    <row r="56" spans="1:13" ht="34.5" customHeight="1" x14ac:dyDescent="0.25">
      <c r="A56" s="29">
        <v>45</v>
      </c>
      <c r="B56" s="36"/>
      <c r="C56" s="33"/>
      <c r="D56" s="24"/>
      <c r="E56" s="24"/>
      <c r="F56" s="30"/>
      <c r="G56" s="30"/>
      <c r="H56" s="34">
        <f>IF($G$6=50,F56*'選項&amp;設定'!$G$4,0)</f>
        <v>0</v>
      </c>
      <c r="I56" s="34">
        <f>IF(AND(D56&lt;&gt;'選項&amp;設定'!$K$7,$G$6='選項&amp;設定'!$C$5),0,IF(AND(D56='選項&amp;設定'!$K$7,$G$6='選項&amp;設定'!$C$5,G56&lt;=('選項&amp;設定'!$I$6)),ROUNDDOWN(G56*'選項&amp;設定'!$J$6,0),IF(AND(D56='選項&amp;設定'!$K$7,$G$6='選項&amp;設定'!$C$5,G56&gt;('選項&amp;設定'!$I$6)),ROUNDDOWN(G56*'選項&amp;設定'!$J$7,0),IF(AND(D56&lt;&gt;'選項&amp;設定'!$K$7,$G$6='選項&amp;設定'!$C$7,G56&gt;20010),ROUNDDOWN(G56*10%,0),IF(AND(D56&lt;&gt;'選項&amp;設定'!$K$7,$G$6='選項&amp;設定'!$C$7,G56&lt;20011),0,IF(AND(D56&lt;&gt;'選項&amp;設定'!$K$7,$G$6='選項&amp;設定'!$C$8,G56&gt;20010),ROUNDDOWN(G56*10%,0),IF(AND(D56&lt;&gt;'選項&amp;設定'!$K$7,$G$6='選項&amp;設定'!$C$8,G56&lt;20011),0,IF(AND(D56&lt;&gt;'選項&amp;設定'!$K$7,$G$6='選項&amp;設定'!$C$9),0,ROUNDDOWN(G56*20%,0)))))))))</f>
        <v>0</v>
      </c>
      <c r="J56" s="49" t="str">
        <f>IF(D56='選項&amp;設定'!$K$8,"聲明當年度居留達183天"," ")</f>
        <v xml:space="preserve"> </v>
      </c>
      <c r="K56" s="50"/>
      <c r="L56" s="33"/>
      <c r="M56" s="64" t="str">
        <f t="shared" si="1"/>
        <v/>
      </c>
    </row>
    <row r="57" spans="1:13" ht="34.5" customHeight="1" x14ac:dyDescent="0.25">
      <c r="A57" s="29">
        <v>46</v>
      </c>
      <c r="B57" s="36"/>
      <c r="C57" s="33"/>
      <c r="D57" s="24"/>
      <c r="E57" s="24"/>
      <c r="F57" s="30"/>
      <c r="G57" s="30"/>
      <c r="H57" s="34">
        <f>IF($G$6=50,F57*'選項&amp;設定'!$G$4,0)</f>
        <v>0</v>
      </c>
      <c r="I57" s="34">
        <f>IF(AND(D57&lt;&gt;'選項&amp;設定'!$K$7,$G$6='選項&amp;設定'!$C$5),0,IF(AND(D57='選項&amp;設定'!$K$7,$G$6='選項&amp;設定'!$C$5,G57&lt;=('選項&amp;設定'!$I$6)),ROUNDDOWN(G57*'選項&amp;設定'!$J$6,0),IF(AND(D57='選項&amp;設定'!$K$7,$G$6='選項&amp;設定'!$C$5,G57&gt;('選項&amp;設定'!$I$6)),ROUNDDOWN(G57*'選項&amp;設定'!$J$7,0),IF(AND(D57&lt;&gt;'選項&amp;設定'!$K$7,$G$6='選項&amp;設定'!$C$7,G57&gt;20010),ROUNDDOWN(G57*10%,0),IF(AND(D57&lt;&gt;'選項&amp;設定'!$K$7,$G$6='選項&amp;設定'!$C$7,G57&lt;20011),0,IF(AND(D57&lt;&gt;'選項&amp;設定'!$K$7,$G$6='選項&amp;設定'!$C$8,G57&gt;20010),ROUNDDOWN(G57*10%,0),IF(AND(D57&lt;&gt;'選項&amp;設定'!$K$7,$G$6='選項&amp;設定'!$C$8,G57&lt;20011),0,IF(AND(D57&lt;&gt;'選項&amp;設定'!$K$7,$G$6='選項&amp;設定'!$C$9),0,ROUNDDOWN(G57*20%,0)))))))))</f>
        <v>0</v>
      </c>
      <c r="J57" s="49" t="str">
        <f>IF(D57='選項&amp;設定'!$K$8,"聲明當年度居留達183天"," ")</f>
        <v xml:space="preserve"> </v>
      </c>
      <c r="K57" s="50"/>
      <c r="L57" s="33"/>
      <c r="M57" s="64" t="str">
        <f t="shared" si="1"/>
        <v/>
      </c>
    </row>
    <row r="58" spans="1:13" ht="34.5" customHeight="1" x14ac:dyDescent="0.25">
      <c r="A58" s="29">
        <v>47</v>
      </c>
      <c r="B58" s="36"/>
      <c r="C58" s="33"/>
      <c r="D58" s="24"/>
      <c r="E58" s="24"/>
      <c r="F58" s="30"/>
      <c r="G58" s="30"/>
      <c r="H58" s="34">
        <f>IF($G$6=50,F58*'選項&amp;設定'!$G$4,0)</f>
        <v>0</v>
      </c>
      <c r="I58" s="34">
        <f>IF(AND(D58&lt;&gt;'選項&amp;設定'!$K$7,$G$6='選項&amp;設定'!$C$5),0,IF(AND(D58='選項&amp;設定'!$K$7,$G$6='選項&amp;設定'!$C$5,G58&lt;=('選項&amp;設定'!$I$6)),ROUNDDOWN(G58*'選項&amp;設定'!$J$6,0),IF(AND(D58='選項&amp;設定'!$K$7,$G$6='選項&amp;設定'!$C$5,G58&gt;('選項&amp;設定'!$I$6)),ROUNDDOWN(G58*'選項&amp;設定'!$J$7,0),IF(AND(D58&lt;&gt;'選項&amp;設定'!$K$7,$G$6='選項&amp;設定'!$C$7,G58&gt;20010),ROUNDDOWN(G58*10%,0),IF(AND(D58&lt;&gt;'選項&amp;設定'!$K$7,$G$6='選項&amp;設定'!$C$7,G58&lt;20011),0,IF(AND(D58&lt;&gt;'選項&amp;設定'!$K$7,$G$6='選項&amp;設定'!$C$8,G58&gt;20010),ROUNDDOWN(G58*10%,0),IF(AND(D58&lt;&gt;'選項&amp;設定'!$K$7,$G$6='選項&amp;設定'!$C$8,G58&lt;20011),0,IF(AND(D58&lt;&gt;'選項&amp;設定'!$K$7,$G$6='選項&amp;設定'!$C$9),0,ROUNDDOWN(G58*20%,0)))))))))</f>
        <v>0</v>
      </c>
      <c r="J58" s="49" t="str">
        <f>IF(D58='選項&amp;設定'!$K$8,"聲明當年度居留達183天"," ")</f>
        <v xml:space="preserve"> </v>
      </c>
      <c r="K58" s="50"/>
      <c r="L58" s="33"/>
      <c r="M58" s="64" t="str">
        <f t="shared" si="1"/>
        <v/>
      </c>
    </row>
    <row r="59" spans="1:13" ht="34.5" customHeight="1" x14ac:dyDescent="0.25">
      <c r="A59" s="29">
        <v>48</v>
      </c>
      <c r="B59" s="36"/>
      <c r="C59" s="33"/>
      <c r="D59" s="24"/>
      <c r="E59" s="24"/>
      <c r="F59" s="30"/>
      <c r="G59" s="30"/>
      <c r="H59" s="34">
        <f>IF($G$6=50,F59*'選項&amp;設定'!$G$4,0)</f>
        <v>0</v>
      </c>
      <c r="I59" s="34">
        <f>IF(AND(D59&lt;&gt;'選項&amp;設定'!$K$7,$G$6='選項&amp;設定'!$C$5),0,IF(AND(D59='選項&amp;設定'!$K$7,$G$6='選項&amp;設定'!$C$5,G59&lt;=('選項&amp;設定'!$I$6)),ROUNDDOWN(G59*'選項&amp;設定'!$J$6,0),IF(AND(D59='選項&amp;設定'!$K$7,$G$6='選項&amp;設定'!$C$5,G59&gt;('選項&amp;設定'!$I$6)),ROUNDDOWN(G59*'選項&amp;設定'!$J$7,0),IF(AND(D59&lt;&gt;'選項&amp;設定'!$K$7,$G$6='選項&amp;設定'!$C$7,G59&gt;20010),ROUNDDOWN(G59*10%,0),IF(AND(D59&lt;&gt;'選項&amp;設定'!$K$7,$G$6='選項&amp;設定'!$C$7,G59&lt;20011),0,IF(AND(D59&lt;&gt;'選項&amp;設定'!$K$7,$G$6='選項&amp;設定'!$C$8,G59&gt;20010),ROUNDDOWN(G59*10%,0),IF(AND(D59&lt;&gt;'選項&amp;設定'!$K$7,$G$6='選項&amp;設定'!$C$8,G59&lt;20011),0,IF(AND(D59&lt;&gt;'選項&amp;設定'!$K$7,$G$6='選項&amp;設定'!$C$9),0,ROUNDDOWN(G59*20%,0)))))))))</f>
        <v>0</v>
      </c>
      <c r="J59" s="49" t="str">
        <f>IF(D59='選項&amp;設定'!$K$8,"聲明當年度居留達183天"," ")</f>
        <v xml:space="preserve"> </v>
      </c>
      <c r="K59" s="50"/>
      <c r="L59" s="33"/>
      <c r="M59" s="64" t="str">
        <f t="shared" si="1"/>
        <v/>
      </c>
    </row>
    <row r="60" spans="1:13" ht="34.5" customHeight="1" x14ac:dyDescent="0.25">
      <c r="A60" s="29">
        <v>49</v>
      </c>
      <c r="B60" s="36"/>
      <c r="C60" s="33"/>
      <c r="D60" s="24"/>
      <c r="E60" s="24"/>
      <c r="F60" s="30"/>
      <c r="G60" s="30"/>
      <c r="H60" s="34">
        <f>IF($G$6=50,F60*'選項&amp;設定'!$G$4,0)</f>
        <v>0</v>
      </c>
      <c r="I60" s="34">
        <f>IF(AND(D60&lt;&gt;'選項&amp;設定'!$K$7,$G$6='選項&amp;設定'!$C$5),0,IF(AND(D60='選項&amp;設定'!$K$7,$G$6='選項&amp;設定'!$C$5,G60&lt;=('選項&amp;設定'!$I$6)),ROUNDDOWN(G60*'選項&amp;設定'!$J$6,0),IF(AND(D60='選項&amp;設定'!$K$7,$G$6='選項&amp;設定'!$C$5,G60&gt;('選項&amp;設定'!$I$6)),ROUNDDOWN(G60*'選項&amp;設定'!$J$7,0),IF(AND(D60&lt;&gt;'選項&amp;設定'!$K$7,$G$6='選項&amp;設定'!$C$7,G60&gt;20010),ROUNDDOWN(G60*10%,0),IF(AND(D60&lt;&gt;'選項&amp;設定'!$K$7,$G$6='選項&amp;設定'!$C$7,G60&lt;20011),0,IF(AND(D60&lt;&gt;'選項&amp;設定'!$K$7,$G$6='選項&amp;設定'!$C$8,G60&gt;20010),ROUNDDOWN(G60*10%,0),IF(AND(D60&lt;&gt;'選項&amp;設定'!$K$7,$G$6='選項&amp;設定'!$C$8,G60&lt;20011),0,IF(AND(D60&lt;&gt;'選項&amp;設定'!$K$7,$G$6='選項&amp;設定'!$C$9),0,ROUNDDOWN(G60*20%,0)))))))))</f>
        <v>0</v>
      </c>
      <c r="J60" s="49" t="str">
        <f>IF(D60='選項&amp;設定'!$K$8,"聲明當年度居留達183天"," ")</f>
        <v xml:space="preserve"> </v>
      </c>
      <c r="K60" s="50"/>
      <c r="L60" s="33"/>
      <c r="M60" s="64" t="str">
        <f t="shared" si="1"/>
        <v/>
      </c>
    </row>
    <row r="61" spans="1:13" ht="34.5" customHeight="1" x14ac:dyDescent="0.25">
      <c r="A61" s="29">
        <v>50</v>
      </c>
      <c r="B61" s="36"/>
      <c r="C61" s="33"/>
      <c r="D61" s="24"/>
      <c r="E61" s="24"/>
      <c r="F61" s="30"/>
      <c r="G61" s="30"/>
      <c r="H61" s="34">
        <f>IF($G$6=50,F61*'選項&amp;設定'!$G$4,0)</f>
        <v>0</v>
      </c>
      <c r="I61" s="34">
        <f>IF(AND(D61&lt;&gt;'選項&amp;設定'!$K$7,$G$6='選項&amp;設定'!$C$5),0,IF(AND(D61='選項&amp;設定'!$K$7,$G$6='選項&amp;設定'!$C$5,G61&lt;=('選項&amp;設定'!$I$6)),ROUNDDOWN(G61*'選項&amp;設定'!$J$6,0),IF(AND(D61='選項&amp;設定'!$K$7,$G$6='選項&amp;設定'!$C$5,G61&gt;('選項&amp;設定'!$I$6)),ROUNDDOWN(G61*'選項&amp;設定'!$J$7,0),IF(AND(D61&lt;&gt;'選項&amp;設定'!$K$7,$G$6='選項&amp;設定'!$C$7,G61&gt;20010),ROUNDDOWN(G61*10%,0),IF(AND(D61&lt;&gt;'選項&amp;設定'!$K$7,$G$6='選項&amp;設定'!$C$7,G61&lt;20011),0,IF(AND(D61&lt;&gt;'選項&amp;設定'!$K$7,$G$6='選項&amp;設定'!$C$8,G61&gt;20010),ROUNDDOWN(G61*10%,0),IF(AND(D61&lt;&gt;'選項&amp;設定'!$K$7,$G$6='選項&amp;設定'!$C$8,G61&lt;20011),0,IF(AND(D61&lt;&gt;'選項&amp;設定'!$K$7,$G$6='選項&amp;設定'!$C$9),0,ROUNDDOWN(G61*20%,0)))))))))</f>
        <v>0</v>
      </c>
      <c r="J61" s="49" t="str">
        <f>IF(D61='選項&amp;設定'!$K$8,"聲明當年度居留達183天"," ")</f>
        <v xml:space="preserve"> </v>
      </c>
      <c r="K61" s="50"/>
      <c r="L61" s="33"/>
      <c r="M61" s="64" t="str">
        <f t="shared" si="1"/>
        <v/>
      </c>
    </row>
    <row r="62" spans="1:13" ht="33" customHeight="1" x14ac:dyDescent="0.25">
      <c r="A62" s="165" t="s">
        <v>39</v>
      </c>
      <c r="B62" s="165"/>
      <c r="C62" s="165"/>
      <c r="D62" s="165"/>
      <c r="E62" s="165"/>
      <c r="F62" s="32">
        <f>SUM(F12:F61)</f>
        <v>0</v>
      </c>
      <c r="G62" s="32">
        <f t="shared" ref="G62:I62" si="2">SUM(G12:G61)</f>
        <v>0</v>
      </c>
      <c r="H62" s="32">
        <f t="shared" si="2"/>
        <v>0</v>
      </c>
      <c r="I62" s="32">
        <f t="shared" si="2"/>
        <v>0</v>
      </c>
      <c r="J62" s="166"/>
      <c r="K62" s="167"/>
      <c r="L62" s="51"/>
    </row>
    <row r="63" spans="1:13" s="37" customFormat="1" ht="24" customHeight="1" x14ac:dyDescent="0.25">
      <c r="A63" s="168"/>
      <c r="B63" s="168"/>
      <c r="C63" s="80"/>
      <c r="E63" s="70"/>
      <c r="F63" s="187"/>
      <c r="G63" s="187"/>
      <c r="H63" s="38"/>
      <c r="I63" s="38"/>
      <c r="J63" s="38"/>
      <c r="K63" s="38"/>
      <c r="L63" s="60" t="s">
        <v>71</v>
      </c>
    </row>
    <row r="64" spans="1:13" s="37" customFormat="1" ht="19.8" customHeight="1" x14ac:dyDescent="0.25">
      <c r="A64" s="170" t="s">
        <v>52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</row>
    <row r="65" spans="1:12" ht="20.25" customHeight="1" x14ac:dyDescent="0.25">
      <c r="A65" s="149" t="s">
        <v>17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</row>
    <row r="66" spans="1:12" s="28" customFormat="1" ht="16.2" customHeight="1" x14ac:dyDescent="0.25">
      <c r="A66" s="145" t="s">
        <v>34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</row>
    <row r="67" spans="1:12" s="28" customFormat="1" ht="16.2" customHeight="1" x14ac:dyDescent="0.25">
      <c r="A67" s="144" t="s">
        <v>41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</row>
    <row r="68" spans="1:12" s="28" customFormat="1" ht="16.2" customHeight="1" x14ac:dyDescent="0.25">
      <c r="A68" s="144" t="s">
        <v>36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</row>
    <row r="69" spans="1:12" s="28" customFormat="1" ht="16.2" customHeight="1" x14ac:dyDescent="0.25">
      <c r="A69" s="144" t="str">
        <f>"4.外僑非居住者，所得類別50應按每月薪資給付額≦NT$"&amp;'選項&amp;設定'!I6&amp;"扣取6%稅額，每月薪資給付額≧NT$"&amp;'選項&amp;設定'!I6+1&amp;"扣取18%稅額並檢附居留證或護照影本。"</f>
        <v>4.外僑非居住者，所得類別50應按每月薪資給付額≦NT$44250扣取6%稅額，每月薪資給付額≧NT$44251扣取18%稅額並檢附居留證或護照影本。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</row>
    <row r="70" spans="1:12" s="28" customFormat="1" ht="14.25" customHeight="1" x14ac:dyDescent="0.25">
      <c r="A70" s="145" t="s">
        <v>38</v>
      </c>
      <c r="B70" s="145"/>
      <c r="C70" s="145"/>
      <c r="D70" s="145"/>
      <c r="E70" s="145"/>
      <c r="F70" s="151" t="s">
        <v>37</v>
      </c>
      <c r="G70" s="151"/>
      <c r="H70" s="152" t="s">
        <v>33</v>
      </c>
      <c r="I70" s="152"/>
      <c r="J70" s="152"/>
      <c r="K70" s="152"/>
      <c r="L70" s="152"/>
    </row>
  </sheetData>
  <sheetProtection sheet="1" objects="1" scenarios="1" selectLockedCells="1"/>
  <mergeCells count="35">
    <mergeCell ref="A1:D1"/>
    <mergeCell ref="A2:L2"/>
    <mergeCell ref="A3:L3"/>
    <mergeCell ref="A4:B4"/>
    <mergeCell ref="A5:B5"/>
    <mergeCell ref="C5:E5"/>
    <mergeCell ref="G5:H5"/>
    <mergeCell ref="G4:H4"/>
    <mergeCell ref="A6:B6"/>
    <mergeCell ref="C6:D6"/>
    <mergeCell ref="E6:F6"/>
    <mergeCell ref="I6:J6"/>
    <mergeCell ref="A9:A11"/>
    <mergeCell ref="B9:B11"/>
    <mergeCell ref="C9:C10"/>
    <mergeCell ref="D9:D11"/>
    <mergeCell ref="E9:E11"/>
    <mergeCell ref="F9:G10"/>
    <mergeCell ref="A67:L67"/>
    <mergeCell ref="H9:H10"/>
    <mergeCell ref="I9:I11"/>
    <mergeCell ref="J9:K11"/>
    <mergeCell ref="L9:L11"/>
    <mergeCell ref="A62:E62"/>
    <mergeCell ref="J62:K62"/>
    <mergeCell ref="A63:B63"/>
    <mergeCell ref="F63:G63"/>
    <mergeCell ref="A64:L64"/>
    <mergeCell ref="A65:L65"/>
    <mergeCell ref="A66:L66"/>
    <mergeCell ref="A68:L68"/>
    <mergeCell ref="A69:L69"/>
    <mergeCell ref="A70:E70"/>
    <mergeCell ref="F70:G70"/>
    <mergeCell ref="H70:L70"/>
  </mergeCells>
  <phoneticPr fontId="8" type="noConversion"/>
  <conditionalFormatting sqref="C12:C21">
    <cfRule type="expression" dxfId="48" priority="7">
      <formula>LEN(C12)&lt;&gt;10</formula>
    </cfRule>
  </conditionalFormatting>
  <conditionalFormatting sqref="C12">
    <cfRule type="containsBlanks" dxfId="47" priority="6">
      <formula>LEN(TRIM(C12))=0</formula>
    </cfRule>
  </conditionalFormatting>
  <conditionalFormatting sqref="C13:C21">
    <cfRule type="containsBlanks" dxfId="46" priority="5">
      <formula>LEN(TRIM(C13))=0</formula>
    </cfRule>
  </conditionalFormatting>
  <conditionalFormatting sqref="C12">
    <cfRule type="containsBlanks" dxfId="45" priority="4">
      <formula>LEN(TRIM(C12))=0</formula>
    </cfRule>
  </conditionalFormatting>
  <conditionalFormatting sqref="C12">
    <cfRule type="containsBlanks" dxfId="44" priority="3">
      <formula>LEN(TRIM(C12))=0</formula>
    </cfRule>
  </conditionalFormatting>
  <conditionalFormatting sqref="C22:C61">
    <cfRule type="expression" dxfId="43" priority="2">
      <formula>LEN(C22)&lt;&gt;10</formula>
    </cfRule>
  </conditionalFormatting>
  <conditionalFormatting sqref="C22:C61">
    <cfRule type="containsBlanks" dxfId="42" priority="1">
      <formula>LEN(TRIM(C22))=0</formula>
    </cfRule>
  </conditionalFormatting>
  <hyperlinks>
    <hyperlink ref="F70" r:id="rId1" xr:uid="{00000000-0004-0000-0300-000000000000}"/>
  </hyperlinks>
  <printOptions horizontalCentered="1"/>
  <pageMargins left="0.70866141732283472" right="0.70866141732283472" top="0.74803149606299213" bottom="0.74803149606299213" header="0.31496062992125984" footer="0.51181102362204722"/>
  <pageSetup paperSize="9" scale="69" fitToHeight="0" orientation="landscape" r:id="rId2"/>
  <headerFooter>
    <oddFooter>&amp;L&amp;"標楷體,標準"&amp;14承辦單位:&amp;C&amp;"標楷體,標準"&amp;14承辦人核章/分機:&amp;R&amp;P/&amp;N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'選項&amp;設定'!$K$5:$K$8</xm:f>
          </x14:formula1>
          <xm:sqref>D12:D61</xm:sqref>
        </x14:dataValidation>
        <x14:dataValidation type="list" allowBlank="1" showInputMessage="1" showErrorMessage="1" xr:uid="{00000000-0002-0000-0300-000001000000}">
          <x14:formula1>
            <xm:f>'選項&amp;設定'!$E$5:$E$9</xm:f>
          </x14:formula1>
          <xm:sqref>C6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20"/>
  <sheetViews>
    <sheetView showGridLines="0" zoomScale="90" zoomScaleNormal="90" workbookViewId="0">
      <selection activeCell="C6" sqref="C6:D6"/>
    </sheetView>
  </sheetViews>
  <sheetFormatPr defaultColWidth="8.77734375" defaultRowHeight="13.8" x14ac:dyDescent="0.25"/>
  <cols>
    <col min="1" max="1" width="5.77734375" style="2" bestFit="1" customWidth="1"/>
    <col min="2" max="2" width="18.6640625" style="2" customWidth="1"/>
    <col min="3" max="3" width="25.77734375" style="2" customWidth="1"/>
    <col min="4" max="4" width="21.33203125" style="2" customWidth="1"/>
    <col min="5" max="5" width="35.44140625" style="2" customWidth="1"/>
    <col min="6" max="7" width="14" style="2" customWidth="1"/>
    <col min="8" max="8" width="17.33203125" style="2" customWidth="1"/>
    <col min="9" max="9" width="17.77734375" style="2" customWidth="1"/>
    <col min="10" max="10" width="11.77734375" style="2" customWidth="1"/>
    <col min="11" max="12" width="14.44140625" style="2" customWidth="1"/>
    <col min="13" max="13" width="8.77734375" style="2" customWidth="1"/>
    <col min="14" max="14" width="8.77734375" style="2"/>
    <col min="15" max="15" width="8.77734375" style="2" customWidth="1"/>
    <col min="16" max="16384" width="8.77734375" style="2"/>
  </cols>
  <sheetData>
    <row r="1" spans="1:16" ht="33.6" customHeight="1" x14ac:dyDescent="0.25">
      <c r="A1" s="185" t="str">
        <f>"※本表單適用年度：  "&amp;'選項&amp;設定'!D1&amp;"　年度"</f>
        <v>※本表單適用年度：  115　年度</v>
      </c>
      <c r="B1" s="185"/>
      <c r="C1" s="185"/>
      <c r="D1" s="185"/>
      <c r="E1" s="55"/>
      <c r="F1" s="55"/>
      <c r="G1" s="55"/>
      <c r="H1" s="55"/>
      <c r="I1" s="55"/>
      <c r="J1" s="55"/>
      <c r="K1" s="55"/>
      <c r="L1" s="55"/>
    </row>
    <row r="2" spans="1:16" ht="27" customHeight="1" x14ac:dyDescent="0.25">
      <c r="A2" s="118" t="s">
        <v>67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6" ht="21" customHeight="1" x14ac:dyDescent="0.25">
      <c r="A3" s="186" t="s">
        <v>73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6" ht="21" customHeight="1" x14ac:dyDescent="0.25">
      <c r="A4" s="172" t="s">
        <v>29</v>
      </c>
      <c r="B4" s="172"/>
      <c r="C4" s="86"/>
      <c r="D4" s="84" t="s">
        <v>96</v>
      </c>
      <c r="E4" s="86"/>
      <c r="F4" s="95" t="s">
        <v>97</v>
      </c>
      <c r="G4" s="184"/>
      <c r="H4" s="184"/>
      <c r="I4" s="54"/>
      <c r="J4" s="54"/>
      <c r="K4" s="54"/>
    </row>
    <row r="5" spans="1:16" ht="30" customHeight="1" x14ac:dyDescent="0.25">
      <c r="A5" s="172" t="s">
        <v>30</v>
      </c>
      <c r="B5" s="172"/>
      <c r="C5" s="183"/>
      <c r="D5" s="183"/>
      <c r="E5" s="183"/>
      <c r="F5" s="84" t="s">
        <v>32</v>
      </c>
      <c r="G5" s="184"/>
      <c r="H5" s="184"/>
      <c r="I5" s="5" t="s">
        <v>40</v>
      </c>
      <c r="J5" s="35"/>
      <c r="K5" s="57"/>
    </row>
    <row r="6" spans="1:16" ht="22.2" customHeight="1" x14ac:dyDescent="0.25">
      <c r="A6" s="172" t="s">
        <v>10</v>
      </c>
      <c r="B6" s="172"/>
      <c r="C6" s="173" t="s">
        <v>26</v>
      </c>
      <c r="D6" s="173"/>
      <c r="E6" s="172" t="s">
        <v>9</v>
      </c>
      <c r="F6" s="172"/>
      <c r="G6" s="4">
        <f>VLOOKUP(C6,'選項&amp;設定'!$B$4:$F$9,2,FALSE)</f>
        <v>91</v>
      </c>
      <c r="H6" s="3" t="str">
        <f>VLOOKUP(C6,'選項&amp;設定'!$B$4:$F$9,3,FALSE)</f>
        <v>競賽及中獎獎金</v>
      </c>
      <c r="I6" s="174" t="str">
        <f>VLOOKUP(C6,'選項&amp;設定'!$B$4:$F$9,5,FALSE)</f>
        <v xml:space="preserve"> </v>
      </c>
      <c r="J6" s="174"/>
      <c r="K6" s="85"/>
    </row>
    <row r="7" spans="1:16" ht="22.2" customHeight="1" x14ac:dyDescent="0.25">
      <c r="E7" s="84" t="s">
        <v>95</v>
      </c>
      <c r="F7" s="94">
        <f>SUM(F12:F111)</f>
        <v>0</v>
      </c>
      <c r="G7" s="94">
        <f t="shared" ref="G7:I7" si="0">SUM(G12:G111)</f>
        <v>0</v>
      </c>
      <c r="H7" s="94">
        <f t="shared" si="0"/>
        <v>0</v>
      </c>
      <c r="I7" s="94">
        <f t="shared" si="0"/>
        <v>0</v>
      </c>
      <c r="J7" s="93"/>
      <c r="K7" s="93"/>
    </row>
    <row r="8" spans="1:16" ht="6.6" customHeight="1" x14ac:dyDescent="0.25"/>
    <row r="9" spans="1:16" ht="20.25" customHeight="1" x14ac:dyDescent="0.25">
      <c r="A9" s="153" t="s">
        <v>15</v>
      </c>
      <c r="B9" s="153" t="s">
        <v>49</v>
      </c>
      <c r="C9" s="153" t="s">
        <v>35</v>
      </c>
      <c r="D9" s="190" t="s">
        <v>50</v>
      </c>
      <c r="E9" s="190" t="s">
        <v>18</v>
      </c>
      <c r="F9" s="156" t="s">
        <v>59</v>
      </c>
      <c r="G9" s="181"/>
      <c r="H9" s="153" t="str">
        <f>"機關補充保費 "&amp;'選項&amp;設定'!G4*100&amp;"%"</f>
        <v>機關補充保費 2.11%</v>
      </c>
      <c r="I9" s="153" t="s">
        <v>16</v>
      </c>
      <c r="J9" s="156" t="s">
        <v>66</v>
      </c>
      <c r="K9" s="157"/>
      <c r="L9" s="153" t="s">
        <v>51</v>
      </c>
    </row>
    <row r="10" spans="1:16" ht="19.8" customHeight="1" x14ac:dyDescent="0.25">
      <c r="A10" s="154"/>
      <c r="B10" s="154"/>
      <c r="C10" s="154"/>
      <c r="D10" s="191"/>
      <c r="E10" s="191"/>
      <c r="F10" s="160"/>
      <c r="G10" s="182"/>
      <c r="H10" s="154"/>
      <c r="I10" s="154"/>
      <c r="J10" s="158"/>
      <c r="K10" s="159"/>
      <c r="L10" s="154"/>
      <c r="P10" s="53"/>
    </row>
    <row r="11" spans="1:16" ht="19.8" customHeight="1" x14ac:dyDescent="0.25">
      <c r="A11" s="155"/>
      <c r="B11" s="155"/>
      <c r="C11" s="62" t="str">
        <f>IF(COUNT(M12:M21)&lt;&gt;0,"長度不足10碼，請查明","")</f>
        <v/>
      </c>
      <c r="D11" s="192"/>
      <c r="E11" s="192"/>
      <c r="F11" s="207" t="s">
        <v>20</v>
      </c>
      <c r="G11" s="31" t="s">
        <v>19</v>
      </c>
      <c r="H11" s="56" t="s">
        <v>72</v>
      </c>
      <c r="I11" s="155"/>
      <c r="J11" s="160"/>
      <c r="K11" s="161"/>
      <c r="L11" s="155"/>
      <c r="P11" s="53"/>
    </row>
    <row r="12" spans="1:16" ht="34.5" customHeight="1" x14ac:dyDescent="0.25">
      <c r="A12" s="29">
        <v>1</v>
      </c>
      <c r="B12" s="36"/>
      <c r="C12" s="61"/>
      <c r="D12" s="24"/>
      <c r="E12" s="24"/>
      <c r="F12" s="30"/>
      <c r="G12" s="30"/>
      <c r="H12" s="63">
        <f>IF($G$6=50,F12*'選項&amp;設定'!$G$4,0)</f>
        <v>0</v>
      </c>
      <c r="I12" s="34">
        <f>IF(AND(D12&lt;&gt;'選項&amp;設定'!$K$7,$G$6='選項&amp;設定'!$C$5),0,IF(AND(D12='選項&amp;設定'!$K$7,$G$6='選項&amp;設定'!$C$5,F12&lt;=('選項&amp;設定'!$I$6)),ROUNDDOWN(F12*'選項&amp;設定'!$J$6,0),IF(AND(D12='選項&amp;設定'!$K$7,$G$6='選項&amp;設定'!$C$5,F12&gt;('選項&amp;設定'!$I$6)),ROUNDDOWN(F12*'選項&amp;設定'!$J$7,0),IF(AND(D12&lt;&gt;'選項&amp;設定'!$K$7,$G$6='選項&amp;設定'!$C$7,F12&gt;20010),ROUNDDOWN(F12*10%,0),IF(AND(D12&lt;&gt;'選項&amp;設定'!$K$7,$G$6='選項&amp;設定'!$C$7,F12&lt;20011),0,IF(AND(D12&lt;&gt;'選項&amp;設定'!$K$7,$G$6='選項&amp;設定'!$C$8,F12&gt;20010),ROUNDDOWN(F12*10%,0),IF(AND(D12&lt;&gt;'選項&amp;設定'!$K$7,$G$6='選項&amp;設定'!$C$8,F12&lt;20011),0,IF(AND(D12&lt;&gt;'選項&amp;設定'!$K$7,$G$6='選項&amp;設定'!$C$9),0,ROUNDDOWN(F12*20%,0)))))))))</f>
        <v>0</v>
      </c>
      <c r="J12" s="49" t="str">
        <f>IF(D12='選項&amp;設定'!$K$8,"聲明當年度居留達183天"," ")</f>
        <v xml:space="preserve"> </v>
      </c>
      <c r="K12" s="50"/>
      <c r="L12" s="33"/>
      <c r="M12" s="64" t="str">
        <f t="shared" ref="M12:M21" si="1">IF(OR(LEN(C12)=10,LEN(C12)=0),"",LEN(C12))</f>
        <v/>
      </c>
      <c r="N12" s="52"/>
      <c r="P12" s="53"/>
    </row>
    <row r="13" spans="1:16" ht="34.5" customHeight="1" x14ac:dyDescent="0.25">
      <c r="A13" s="29">
        <v>2</v>
      </c>
      <c r="B13" s="36"/>
      <c r="C13" s="33"/>
      <c r="D13" s="24"/>
      <c r="E13" s="24"/>
      <c r="F13" s="30"/>
      <c r="G13" s="30"/>
      <c r="H13" s="34">
        <f>IF($G$6=50,F13*'選項&amp;設定'!$G$4,0)</f>
        <v>0</v>
      </c>
      <c r="I13" s="34">
        <f>IF(AND(D13&lt;&gt;'選項&amp;設定'!$K$7,$G$6='選項&amp;設定'!$C$5),0,IF(AND(D13='選項&amp;設定'!$K$7,$G$6='選項&amp;設定'!$C$5,G13&lt;=('選項&amp;設定'!$I$6)),ROUNDDOWN(G13*'選項&amp;設定'!$J$6,0),IF(AND(D13='選項&amp;設定'!$K$7,$G$6='選項&amp;設定'!$C$5,G13&gt;('選項&amp;設定'!$I$6)),ROUNDDOWN(G13*'選項&amp;設定'!$J$7,0),IF(AND(D13&lt;&gt;'選項&amp;設定'!$K$7,$G$6='選項&amp;設定'!$C$7,G13&gt;20010),ROUNDDOWN(G13*10%,0),IF(AND(D13&lt;&gt;'選項&amp;設定'!$K$7,$G$6='選項&amp;設定'!$C$7,G13&lt;20011),0,IF(AND(D13&lt;&gt;'選項&amp;設定'!$K$7,$G$6='選項&amp;設定'!$C$8,G13&gt;20010),ROUNDDOWN(G13*10%,0),IF(AND(D13&lt;&gt;'選項&amp;設定'!$K$7,$G$6='選項&amp;設定'!$C$8,G13&lt;20011),0,IF(AND(D13&lt;&gt;'選項&amp;設定'!$K$7,$G$6='選項&amp;設定'!$C$9),0,ROUNDDOWN(G13*20%,0)))))))))</f>
        <v>0</v>
      </c>
      <c r="J13" s="49" t="str">
        <f>IF(D13='選項&amp;設定'!$K$8,"聲明當年度居留達183天"," ")</f>
        <v xml:space="preserve"> </v>
      </c>
      <c r="K13" s="50"/>
      <c r="L13" s="33"/>
      <c r="M13" s="64" t="str">
        <f t="shared" si="1"/>
        <v/>
      </c>
      <c r="N13" s="52"/>
    </row>
    <row r="14" spans="1:16" ht="34.5" customHeight="1" x14ac:dyDescent="0.25">
      <c r="A14" s="29">
        <v>3</v>
      </c>
      <c r="B14" s="36"/>
      <c r="C14" s="33"/>
      <c r="D14" s="24"/>
      <c r="E14" s="24"/>
      <c r="F14" s="30"/>
      <c r="G14" s="30"/>
      <c r="H14" s="34">
        <f>IF($G$6=50,F14*'選項&amp;設定'!$G$4,0)</f>
        <v>0</v>
      </c>
      <c r="I14" s="34">
        <f>IF(AND(D14&lt;&gt;'選項&amp;設定'!$K$7,$G$6='選項&amp;設定'!$C$5),0,IF(AND(D14='選項&amp;設定'!$K$7,$G$6='選項&amp;設定'!$C$5,G14&lt;=('選項&amp;設定'!$I$6)),ROUNDDOWN(G14*'選項&amp;設定'!$J$6,0),IF(AND(D14='選項&amp;設定'!$K$7,$G$6='選項&amp;設定'!$C$5,G14&gt;('選項&amp;設定'!$I$6)),ROUNDDOWN(G14*'選項&amp;設定'!$J$7,0),IF(AND(D14&lt;&gt;'選項&amp;設定'!$K$7,$G$6='選項&amp;設定'!$C$7,G14&gt;20010),ROUNDDOWN(G14*10%,0),IF(AND(D14&lt;&gt;'選項&amp;設定'!$K$7,$G$6='選項&amp;設定'!$C$7,G14&lt;20011),0,IF(AND(D14&lt;&gt;'選項&amp;設定'!$K$7,$G$6='選項&amp;設定'!$C$8,G14&gt;20010),ROUNDDOWN(G14*10%,0),IF(AND(D14&lt;&gt;'選項&amp;設定'!$K$7,$G$6='選項&amp;設定'!$C$8,G14&lt;20011),0,IF(AND(D14&lt;&gt;'選項&amp;設定'!$K$7,$G$6='選項&amp;設定'!$C$9),0,ROUNDDOWN(G14*20%,0)))))))))</f>
        <v>0</v>
      </c>
      <c r="J14" s="49" t="str">
        <f>IF(D14='選項&amp;設定'!$K$8,"聲明當年度居留達183天"," ")</f>
        <v xml:space="preserve"> </v>
      </c>
      <c r="K14" s="50"/>
      <c r="L14" s="33"/>
      <c r="M14" s="64" t="str">
        <f t="shared" si="1"/>
        <v/>
      </c>
    </row>
    <row r="15" spans="1:16" ht="34.5" customHeight="1" x14ac:dyDescent="0.25">
      <c r="A15" s="29">
        <v>4</v>
      </c>
      <c r="B15" s="36"/>
      <c r="C15" s="33"/>
      <c r="D15" s="24"/>
      <c r="E15" s="24"/>
      <c r="F15" s="30"/>
      <c r="G15" s="30"/>
      <c r="H15" s="34">
        <f>IF($G$6=50,F15*'選項&amp;設定'!$G$4,0)</f>
        <v>0</v>
      </c>
      <c r="I15" s="34">
        <f>IF(AND(D15&lt;&gt;'選項&amp;設定'!$K$7,$G$6='選項&amp;設定'!$C$5),0,IF(AND(D15='選項&amp;設定'!$K$7,$G$6='選項&amp;設定'!$C$5,G15&lt;=('選項&amp;設定'!$I$6)),ROUNDDOWN(G15*'選項&amp;設定'!$J$6,0),IF(AND(D15='選項&amp;設定'!$K$7,$G$6='選項&amp;設定'!$C$5,G15&gt;('選項&amp;設定'!$I$6)),ROUNDDOWN(G15*'選項&amp;設定'!$J$7,0),IF(AND(D15&lt;&gt;'選項&amp;設定'!$K$7,$G$6='選項&amp;設定'!$C$7,G15&gt;20010),ROUNDDOWN(G15*10%,0),IF(AND(D15&lt;&gt;'選項&amp;設定'!$K$7,$G$6='選項&amp;設定'!$C$7,G15&lt;20011),0,IF(AND(D15&lt;&gt;'選項&amp;設定'!$K$7,$G$6='選項&amp;設定'!$C$8,G15&gt;20010),ROUNDDOWN(G15*10%,0),IF(AND(D15&lt;&gt;'選項&amp;設定'!$K$7,$G$6='選項&amp;設定'!$C$8,G15&lt;20011),0,IF(AND(D15&lt;&gt;'選項&amp;設定'!$K$7,$G$6='選項&amp;設定'!$C$9),0,ROUNDDOWN(G15*20%,0)))))))))</f>
        <v>0</v>
      </c>
      <c r="J15" s="49" t="str">
        <f>IF(D15='選項&amp;設定'!$K$8,"聲明當年度居留達183天"," ")</f>
        <v xml:space="preserve"> </v>
      </c>
      <c r="K15" s="50"/>
      <c r="L15" s="33"/>
      <c r="M15" s="64" t="str">
        <f t="shared" si="1"/>
        <v/>
      </c>
    </row>
    <row r="16" spans="1:16" ht="34.5" customHeight="1" x14ac:dyDescent="0.25">
      <c r="A16" s="29">
        <v>5</v>
      </c>
      <c r="B16" s="36"/>
      <c r="C16" s="33"/>
      <c r="D16" s="24"/>
      <c r="E16" s="24"/>
      <c r="F16" s="30"/>
      <c r="G16" s="30"/>
      <c r="H16" s="34">
        <f>IF($G$6=50,F16*'選項&amp;設定'!$G$4,0)</f>
        <v>0</v>
      </c>
      <c r="I16" s="34">
        <f>IF(AND(D16&lt;&gt;'選項&amp;設定'!$K$7,$G$6='選項&amp;設定'!$C$5),0,IF(AND(D16='選項&amp;設定'!$K$7,$G$6='選項&amp;設定'!$C$5,G16&lt;=('選項&amp;設定'!$I$6)),ROUNDDOWN(G16*'選項&amp;設定'!$J$6,0),IF(AND(D16='選項&amp;設定'!$K$7,$G$6='選項&amp;設定'!$C$5,G16&gt;('選項&amp;設定'!$I$6)),ROUNDDOWN(G16*'選項&amp;設定'!$J$7,0),IF(AND(D16&lt;&gt;'選項&amp;設定'!$K$7,$G$6='選項&amp;設定'!$C$7,G16&gt;20010),ROUNDDOWN(G16*10%,0),IF(AND(D16&lt;&gt;'選項&amp;設定'!$K$7,$G$6='選項&amp;設定'!$C$7,G16&lt;20011),0,IF(AND(D16&lt;&gt;'選項&amp;設定'!$K$7,$G$6='選項&amp;設定'!$C$8,G16&gt;20010),ROUNDDOWN(G16*10%,0),IF(AND(D16&lt;&gt;'選項&amp;設定'!$K$7,$G$6='選項&amp;設定'!$C$8,G16&lt;20011),0,IF(AND(D16&lt;&gt;'選項&amp;設定'!$K$7,$G$6='選項&amp;設定'!$C$9),0,ROUNDDOWN(G16*20%,0)))))))))</f>
        <v>0</v>
      </c>
      <c r="J16" s="49" t="str">
        <f>IF(D16='選項&amp;設定'!$K$8,"聲明當年度居留達183天"," ")</f>
        <v xml:space="preserve"> </v>
      </c>
      <c r="K16" s="50"/>
      <c r="L16" s="33"/>
      <c r="M16" s="64" t="str">
        <f t="shared" si="1"/>
        <v/>
      </c>
    </row>
    <row r="17" spans="1:13" ht="34.5" customHeight="1" x14ac:dyDescent="0.25">
      <c r="A17" s="29">
        <v>6</v>
      </c>
      <c r="B17" s="36"/>
      <c r="C17" s="33"/>
      <c r="D17" s="24"/>
      <c r="E17" s="24"/>
      <c r="F17" s="30"/>
      <c r="G17" s="30"/>
      <c r="H17" s="34">
        <f>IF($G$6=50,F17*'選項&amp;設定'!$G$4,0)</f>
        <v>0</v>
      </c>
      <c r="I17" s="34">
        <f>IF(AND(D17&lt;&gt;'選項&amp;設定'!$K$7,$G$6='選項&amp;設定'!$C$5),0,IF(AND(D17='選項&amp;設定'!$K$7,$G$6='選項&amp;設定'!$C$5,G17&lt;=('選項&amp;設定'!$I$6)),ROUNDDOWN(G17*'選項&amp;設定'!$J$6,0),IF(AND(D17='選項&amp;設定'!$K$7,$G$6='選項&amp;設定'!$C$5,G17&gt;('選項&amp;設定'!$I$6)),ROUNDDOWN(G17*'選項&amp;設定'!$J$7,0),IF(AND(D17&lt;&gt;'選項&amp;設定'!$K$7,$G$6='選項&amp;設定'!$C$7,G17&gt;20010),ROUNDDOWN(G17*10%,0),IF(AND(D17&lt;&gt;'選項&amp;設定'!$K$7,$G$6='選項&amp;設定'!$C$7,G17&lt;20011),0,IF(AND(D17&lt;&gt;'選項&amp;設定'!$K$7,$G$6='選項&amp;設定'!$C$8,G17&gt;20010),ROUNDDOWN(G17*10%,0),IF(AND(D17&lt;&gt;'選項&amp;設定'!$K$7,$G$6='選項&amp;設定'!$C$8,G17&lt;20011),0,IF(AND(D17&lt;&gt;'選項&amp;設定'!$K$7,$G$6='選項&amp;設定'!$C$9),0,ROUNDDOWN(G17*20%,0)))))))))</f>
        <v>0</v>
      </c>
      <c r="J17" s="49" t="str">
        <f>IF(D17='選項&amp;設定'!$K$8,"聲明當年度居留達183天"," ")</f>
        <v xml:space="preserve"> </v>
      </c>
      <c r="K17" s="50"/>
      <c r="L17" s="33"/>
      <c r="M17" s="64" t="str">
        <f t="shared" si="1"/>
        <v/>
      </c>
    </row>
    <row r="18" spans="1:13" ht="34.5" customHeight="1" x14ac:dyDescent="0.25">
      <c r="A18" s="29">
        <v>7</v>
      </c>
      <c r="B18" s="36"/>
      <c r="C18" s="33"/>
      <c r="D18" s="24"/>
      <c r="E18" s="24"/>
      <c r="F18" s="30"/>
      <c r="G18" s="30"/>
      <c r="H18" s="34">
        <f>IF($G$6=50,F18*'選項&amp;設定'!$G$4,0)</f>
        <v>0</v>
      </c>
      <c r="I18" s="34">
        <f>IF(AND(D18&lt;&gt;'選項&amp;設定'!$K$7,$G$6='選項&amp;設定'!$C$5),0,IF(AND(D18='選項&amp;設定'!$K$7,$G$6='選項&amp;設定'!$C$5,G18&lt;=('選項&amp;設定'!$I$6)),ROUNDDOWN(G18*'選項&amp;設定'!$J$6,0),IF(AND(D18='選項&amp;設定'!$K$7,$G$6='選項&amp;設定'!$C$5,G18&gt;('選項&amp;設定'!$I$6)),ROUNDDOWN(G18*'選項&amp;設定'!$J$7,0),IF(AND(D18&lt;&gt;'選項&amp;設定'!$K$7,$G$6='選項&amp;設定'!$C$7,G18&gt;20010),ROUNDDOWN(G18*10%,0),IF(AND(D18&lt;&gt;'選項&amp;設定'!$K$7,$G$6='選項&amp;設定'!$C$7,G18&lt;20011),0,IF(AND(D18&lt;&gt;'選項&amp;設定'!$K$7,$G$6='選項&amp;設定'!$C$8,G18&gt;20010),ROUNDDOWN(G18*10%,0),IF(AND(D18&lt;&gt;'選項&amp;設定'!$K$7,$G$6='選項&amp;設定'!$C$8,G18&lt;20011),0,IF(AND(D18&lt;&gt;'選項&amp;設定'!$K$7,$G$6='選項&amp;設定'!$C$9),0,ROUNDDOWN(G18*20%,0)))))))))</f>
        <v>0</v>
      </c>
      <c r="J18" s="49" t="str">
        <f>IF(D18='選項&amp;設定'!$K$8,"聲明當年度居留達183天"," ")</f>
        <v xml:space="preserve"> </v>
      </c>
      <c r="K18" s="50"/>
      <c r="L18" s="33"/>
      <c r="M18" s="64" t="str">
        <f t="shared" si="1"/>
        <v/>
      </c>
    </row>
    <row r="19" spans="1:13" ht="34.5" customHeight="1" x14ac:dyDescent="0.25">
      <c r="A19" s="29">
        <v>8</v>
      </c>
      <c r="B19" s="36"/>
      <c r="C19" s="33"/>
      <c r="D19" s="24"/>
      <c r="E19" s="24"/>
      <c r="F19" s="30"/>
      <c r="G19" s="30"/>
      <c r="H19" s="34">
        <f>IF($G$6=50,F19*'選項&amp;設定'!$G$4,0)</f>
        <v>0</v>
      </c>
      <c r="I19" s="34">
        <f>IF(AND(D19&lt;&gt;'選項&amp;設定'!$K$7,$G$6='選項&amp;設定'!$C$5),0,IF(AND(D19='選項&amp;設定'!$K$7,$G$6='選項&amp;設定'!$C$5,G19&lt;=('選項&amp;設定'!$I$6)),ROUNDDOWN(G19*'選項&amp;設定'!$J$6,0),IF(AND(D19='選項&amp;設定'!$K$7,$G$6='選項&amp;設定'!$C$5,G19&gt;('選項&amp;設定'!$I$6)),ROUNDDOWN(G19*'選項&amp;設定'!$J$7,0),IF(AND(D19&lt;&gt;'選項&amp;設定'!$K$7,$G$6='選項&amp;設定'!$C$7,G19&gt;20010),ROUNDDOWN(G19*10%,0),IF(AND(D19&lt;&gt;'選項&amp;設定'!$K$7,$G$6='選項&amp;設定'!$C$7,G19&lt;20011),0,IF(AND(D19&lt;&gt;'選項&amp;設定'!$K$7,$G$6='選項&amp;設定'!$C$8,G19&gt;20010),ROUNDDOWN(G19*10%,0),IF(AND(D19&lt;&gt;'選項&amp;設定'!$K$7,$G$6='選項&amp;設定'!$C$8,G19&lt;20011),0,IF(AND(D19&lt;&gt;'選項&amp;設定'!$K$7,$G$6='選項&amp;設定'!$C$9),0,ROUNDDOWN(G19*20%,0)))))))))</f>
        <v>0</v>
      </c>
      <c r="J19" s="49" t="str">
        <f>IF(D19='選項&amp;設定'!$K$8,"聲明當年度居留達183天"," ")</f>
        <v xml:space="preserve"> </v>
      </c>
      <c r="K19" s="50"/>
      <c r="L19" s="33"/>
      <c r="M19" s="64" t="str">
        <f t="shared" si="1"/>
        <v/>
      </c>
    </row>
    <row r="20" spans="1:13" ht="34.5" customHeight="1" x14ac:dyDescent="0.25">
      <c r="A20" s="29">
        <v>9</v>
      </c>
      <c r="B20" s="36"/>
      <c r="C20" s="33"/>
      <c r="D20" s="24"/>
      <c r="E20" s="24"/>
      <c r="F20" s="30"/>
      <c r="G20" s="30"/>
      <c r="H20" s="34">
        <f>IF($G$6=50,F20*'選項&amp;設定'!$G$4,0)</f>
        <v>0</v>
      </c>
      <c r="I20" s="34">
        <f>IF(AND(D20&lt;&gt;'選項&amp;設定'!$K$7,$G$6='選項&amp;設定'!$C$5),0,IF(AND(D20='選項&amp;設定'!$K$7,$G$6='選項&amp;設定'!$C$5,G20&lt;=('選項&amp;設定'!$I$6)),ROUNDDOWN(G20*'選項&amp;設定'!$J$6,0),IF(AND(D20='選項&amp;設定'!$K$7,$G$6='選項&amp;設定'!$C$5,G20&gt;('選項&amp;設定'!$I$6)),ROUNDDOWN(G20*'選項&amp;設定'!$J$7,0),IF(AND(D20&lt;&gt;'選項&amp;設定'!$K$7,$G$6='選項&amp;設定'!$C$7,G20&gt;20010),ROUNDDOWN(G20*10%,0),IF(AND(D20&lt;&gt;'選項&amp;設定'!$K$7,$G$6='選項&amp;設定'!$C$7,G20&lt;20011),0,IF(AND(D20&lt;&gt;'選項&amp;設定'!$K$7,$G$6='選項&amp;設定'!$C$8,G20&gt;20010),ROUNDDOWN(G20*10%,0),IF(AND(D20&lt;&gt;'選項&amp;設定'!$K$7,$G$6='選項&amp;設定'!$C$8,G20&lt;20011),0,IF(AND(D20&lt;&gt;'選項&amp;設定'!$K$7,$G$6='選項&amp;設定'!$C$9),0,ROUNDDOWN(G20*20%,0)))))))))</f>
        <v>0</v>
      </c>
      <c r="J20" s="49" t="str">
        <f>IF(D20='選項&amp;設定'!$K$8,"聲明當年度居留達183天"," ")</f>
        <v xml:space="preserve"> </v>
      </c>
      <c r="K20" s="50"/>
      <c r="L20" s="33"/>
      <c r="M20" s="64" t="str">
        <f t="shared" si="1"/>
        <v/>
      </c>
    </row>
    <row r="21" spans="1:13" ht="34.5" customHeight="1" x14ac:dyDescent="0.25">
      <c r="A21" s="29">
        <v>10</v>
      </c>
      <c r="B21" s="36"/>
      <c r="C21" s="33"/>
      <c r="D21" s="24"/>
      <c r="E21" s="24"/>
      <c r="F21" s="30"/>
      <c r="G21" s="30"/>
      <c r="H21" s="34">
        <f>IF($G$6=50,F21*'選項&amp;設定'!$G$4,0)</f>
        <v>0</v>
      </c>
      <c r="I21" s="34">
        <f>IF(AND(D21&lt;&gt;'選項&amp;設定'!$K$7,$G$6='選項&amp;設定'!$C$5),0,IF(AND(D21='選項&amp;設定'!$K$7,$G$6='選項&amp;設定'!$C$5,G21&lt;=('選項&amp;設定'!$I$6)),ROUNDDOWN(G21*'選項&amp;設定'!$J$6,0),IF(AND(D21='選項&amp;設定'!$K$7,$G$6='選項&amp;設定'!$C$5,G21&gt;('選項&amp;設定'!$I$6)),ROUNDDOWN(G21*'選項&amp;設定'!$J$7,0),IF(AND(D21&lt;&gt;'選項&amp;設定'!$K$7,$G$6='選項&amp;設定'!$C$7,G21&gt;20010),ROUNDDOWN(G21*10%,0),IF(AND(D21&lt;&gt;'選項&amp;設定'!$K$7,$G$6='選項&amp;設定'!$C$7,G21&lt;20011),0,IF(AND(D21&lt;&gt;'選項&amp;設定'!$K$7,$G$6='選項&amp;設定'!$C$8,G21&gt;20010),ROUNDDOWN(G21*10%,0),IF(AND(D21&lt;&gt;'選項&amp;設定'!$K$7,$G$6='選項&amp;設定'!$C$8,G21&lt;20011),0,IF(AND(D21&lt;&gt;'選項&amp;設定'!$K$7,$G$6='選項&amp;設定'!$C$9),0,ROUNDDOWN(G21*20%,0)))))))))</f>
        <v>0</v>
      </c>
      <c r="J21" s="49" t="str">
        <f>IF(D21='選項&amp;設定'!$K$8,"聲明當年度居留達183天"," ")</f>
        <v xml:space="preserve"> </v>
      </c>
      <c r="K21" s="50"/>
      <c r="L21" s="33"/>
      <c r="M21" s="64" t="str">
        <f t="shared" si="1"/>
        <v/>
      </c>
    </row>
    <row r="22" spans="1:13" ht="34.5" customHeight="1" x14ac:dyDescent="0.25">
      <c r="A22" s="29">
        <v>11</v>
      </c>
      <c r="B22" s="36"/>
      <c r="C22" s="33"/>
      <c r="D22" s="24"/>
      <c r="E22" s="24"/>
      <c r="F22" s="30"/>
      <c r="G22" s="30"/>
      <c r="H22" s="34">
        <f>IF($G$6=50,F22*'選項&amp;設定'!$G$4,0)</f>
        <v>0</v>
      </c>
      <c r="I22" s="34">
        <f>IF(AND(D22&lt;&gt;'選項&amp;設定'!$K$7,$G$6='選項&amp;設定'!$C$5),0,IF(AND(D22='選項&amp;設定'!$K$7,$G$6='選項&amp;設定'!$C$5,G22&lt;=('選項&amp;設定'!$I$6)),ROUNDDOWN(G22*'選項&amp;設定'!$J$6,0),IF(AND(D22='選項&amp;設定'!$K$7,$G$6='選項&amp;設定'!$C$5,G22&gt;('選項&amp;設定'!$I$6)),ROUNDDOWN(G22*'選項&amp;設定'!$J$7,0),IF(AND(D22&lt;&gt;'選項&amp;設定'!$K$7,$G$6='選項&amp;設定'!$C$7,G22&gt;20010),ROUNDDOWN(G22*10%,0),IF(AND(D22&lt;&gt;'選項&amp;設定'!$K$7,$G$6='選項&amp;設定'!$C$7,G22&lt;20011),0,IF(AND(D22&lt;&gt;'選項&amp;設定'!$K$7,$G$6='選項&amp;設定'!$C$8,G22&gt;20010),ROUNDDOWN(G22*10%,0),IF(AND(D22&lt;&gt;'選項&amp;設定'!$K$7,$G$6='選項&amp;設定'!$C$8,G22&lt;20011),0,IF(AND(D22&lt;&gt;'選項&amp;設定'!$K$7,$G$6='選項&amp;設定'!$C$9),0,ROUNDDOWN(G22*20%,0)))))))))</f>
        <v>0</v>
      </c>
      <c r="J22" s="49" t="str">
        <f>IF(D22='選項&amp;設定'!$K$8,"聲明當年度居留達183天"," ")</f>
        <v xml:space="preserve"> </v>
      </c>
      <c r="K22" s="50"/>
      <c r="L22" s="33"/>
      <c r="M22" s="64" t="str">
        <f t="shared" ref="M22:M85" si="2">IF(OR(LEN(C22)=10,LEN(C22)=0),"",LEN(C22))</f>
        <v/>
      </c>
    </row>
    <row r="23" spans="1:13" ht="34.5" customHeight="1" x14ac:dyDescent="0.25">
      <c r="A23" s="29">
        <v>12</v>
      </c>
      <c r="B23" s="36"/>
      <c r="C23" s="33"/>
      <c r="D23" s="24"/>
      <c r="E23" s="24"/>
      <c r="F23" s="30"/>
      <c r="G23" s="30"/>
      <c r="H23" s="34">
        <f>IF($G$6=50,F23*'選項&amp;設定'!$G$4,0)</f>
        <v>0</v>
      </c>
      <c r="I23" s="34">
        <f>IF(AND(D23&lt;&gt;'選項&amp;設定'!$K$7,$G$6='選項&amp;設定'!$C$5),0,IF(AND(D23='選項&amp;設定'!$K$7,$G$6='選項&amp;設定'!$C$5,G23&lt;=('選項&amp;設定'!$I$6)),ROUNDDOWN(G23*'選項&amp;設定'!$J$6,0),IF(AND(D23='選項&amp;設定'!$K$7,$G$6='選項&amp;設定'!$C$5,G23&gt;('選項&amp;設定'!$I$6)),ROUNDDOWN(G23*'選項&amp;設定'!$J$7,0),IF(AND(D23&lt;&gt;'選項&amp;設定'!$K$7,$G$6='選項&amp;設定'!$C$7,G23&gt;20010),ROUNDDOWN(G23*10%,0),IF(AND(D23&lt;&gt;'選項&amp;設定'!$K$7,$G$6='選項&amp;設定'!$C$7,G23&lt;20011),0,IF(AND(D23&lt;&gt;'選項&amp;設定'!$K$7,$G$6='選項&amp;設定'!$C$8,G23&gt;20010),ROUNDDOWN(G23*10%,0),IF(AND(D23&lt;&gt;'選項&amp;設定'!$K$7,$G$6='選項&amp;設定'!$C$8,G23&lt;20011),0,IF(AND(D23&lt;&gt;'選項&amp;設定'!$K$7,$G$6='選項&amp;設定'!$C$9),0,ROUNDDOWN(G23*20%,0)))))))))</f>
        <v>0</v>
      </c>
      <c r="J23" s="49" t="str">
        <f>IF(D23='選項&amp;設定'!$K$8,"聲明當年度居留達183天"," ")</f>
        <v xml:space="preserve"> </v>
      </c>
      <c r="K23" s="50"/>
      <c r="L23" s="33"/>
      <c r="M23" s="64" t="str">
        <f t="shared" si="2"/>
        <v/>
      </c>
    </row>
    <row r="24" spans="1:13" ht="34.5" customHeight="1" x14ac:dyDescent="0.25">
      <c r="A24" s="29">
        <v>13</v>
      </c>
      <c r="B24" s="36"/>
      <c r="C24" s="33"/>
      <c r="D24" s="24"/>
      <c r="E24" s="24"/>
      <c r="F24" s="30"/>
      <c r="G24" s="30"/>
      <c r="H24" s="34">
        <f>IF($G$6=50,F24*'選項&amp;設定'!$G$4,0)</f>
        <v>0</v>
      </c>
      <c r="I24" s="34">
        <f>IF(AND(D24&lt;&gt;'選項&amp;設定'!$K$7,$G$6='選項&amp;設定'!$C$5),0,IF(AND(D24='選項&amp;設定'!$K$7,$G$6='選項&amp;設定'!$C$5,G24&lt;=('選項&amp;設定'!$I$6)),ROUNDDOWN(G24*'選項&amp;設定'!$J$6,0),IF(AND(D24='選項&amp;設定'!$K$7,$G$6='選項&amp;設定'!$C$5,G24&gt;('選項&amp;設定'!$I$6)),ROUNDDOWN(G24*'選項&amp;設定'!$J$7,0),IF(AND(D24&lt;&gt;'選項&amp;設定'!$K$7,$G$6='選項&amp;設定'!$C$7,G24&gt;20010),ROUNDDOWN(G24*10%,0),IF(AND(D24&lt;&gt;'選項&amp;設定'!$K$7,$G$6='選項&amp;設定'!$C$7,G24&lt;20011),0,IF(AND(D24&lt;&gt;'選項&amp;設定'!$K$7,$G$6='選項&amp;設定'!$C$8,G24&gt;20010),ROUNDDOWN(G24*10%,0),IF(AND(D24&lt;&gt;'選項&amp;設定'!$K$7,$G$6='選項&amp;設定'!$C$8,G24&lt;20011),0,IF(AND(D24&lt;&gt;'選項&amp;設定'!$K$7,$G$6='選項&amp;設定'!$C$9),0,ROUNDDOWN(G24*20%,0)))))))))</f>
        <v>0</v>
      </c>
      <c r="J24" s="49" t="str">
        <f>IF(D24='選項&amp;設定'!$K$8,"聲明當年度居留達183天"," ")</f>
        <v xml:space="preserve"> </v>
      </c>
      <c r="K24" s="50"/>
      <c r="L24" s="33"/>
      <c r="M24" s="64" t="str">
        <f t="shared" si="2"/>
        <v/>
      </c>
    </row>
    <row r="25" spans="1:13" ht="34.5" customHeight="1" x14ac:dyDescent="0.25">
      <c r="A25" s="29">
        <v>14</v>
      </c>
      <c r="B25" s="36"/>
      <c r="C25" s="33"/>
      <c r="D25" s="24"/>
      <c r="E25" s="24"/>
      <c r="F25" s="30"/>
      <c r="G25" s="30"/>
      <c r="H25" s="34">
        <f>IF($G$6=50,F25*'選項&amp;設定'!$G$4,0)</f>
        <v>0</v>
      </c>
      <c r="I25" s="34">
        <f>IF(AND(D25&lt;&gt;'選項&amp;設定'!$K$7,$G$6='選項&amp;設定'!$C$5),0,IF(AND(D25='選項&amp;設定'!$K$7,$G$6='選項&amp;設定'!$C$5,G25&lt;=('選項&amp;設定'!$I$6)),ROUNDDOWN(G25*'選項&amp;設定'!$J$6,0),IF(AND(D25='選項&amp;設定'!$K$7,$G$6='選項&amp;設定'!$C$5,G25&gt;('選項&amp;設定'!$I$6)),ROUNDDOWN(G25*'選項&amp;設定'!$J$7,0),IF(AND(D25&lt;&gt;'選項&amp;設定'!$K$7,$G$6='選項&amp;設定'!$C$7,G25&gt;20010),ROUNDDOWN(G25*10%,0),IF(AND(D25&lt;&gt;'選項&amp;設定'!$K$7,$G$6='選項&amp;設定'!$C$7,G25&lt;20011),0,IF(AND(D25&lt;&gt;'選項&amp;設定'!$K$7,$G$6='選項&amp;設定'!$C$8,G25&gt;20010),ROUNDDOWN(G25*10%,0),IF(AND(D25&lt;&gt;'選項&amp;設定'!$K$7,$G$6='選項&amp;設定'!$C$8,G25&lt;20011),0,IF(AND(D25&lt;&gt;'選項&amp;設定'!$K$7,$G$6='選項&amp;設定'!$C$9),0,ROUNDDOWN(G25*20%,0)))))))))</f>
        <v>0</v>
      </c>
      <c r="J25" s="49" t="str">
        <f>IF(D25='選項&amp;設定'!$K$8,"聲明當年度居留達183天"," ")</f>
        <v xml:space="preserve"> </v>
      </c>
      <c r="K25" s="50"/>
      <c r="L25" s="33"/>
      <c r="M25" s="64" t="str">
        <f t="shared" si="2"/>
        <v/>
      </c>
    </row>
    <row r="26" spans="1:13" ht="34.5" customHeight="1" x14ac:dyDescent="0.25">
      <c r="A26" s="29">
        <v>15</v>
      </c>
      <c r="B26" s="36"/>
      <c r="C26" s="33"/>
      <c r="D26" s="24"/>
      <c r="E26" s="24"/>
      <c r="F26" s="30"/>
      <c r="G26" s="30"/>
      <c r="H26" s="34">
        <f>IF($G$6=50,F26*'選項&amp;設定'!$G$4,0)</f>
        <v>0</v>
      </c>
      <c r="I26" s="34">
        <f>IF(AND(D26&lt;&gt;'選項&amp;設定'!$K$7,$G$6='選項&amp;設定'!$C$5),0,IF(AND(D26='選項&amp;設定'!$K$7,$G$6='選項&amp;設定'!$C$5,G26&lt;=('選項&amp;設定'!$I$6)),ROUNDDOWN(G26*'選項&amp;設定'!$J$6,0),IF(AND(D26='選項&amp;設定'!$K$7,$G$6='選項&amp;設定'!$C$5,G26&gt;('選項&amp;設定'!$I$6)),ROUNDDOWN(G26*'選項&amp;設定'!$J$7,0),IF(AND(D26&lt;&gt;'選項&amp;設定'!$K$7,$G$6='選項&amp;設定'!$C$7,G26&gt;20010),ROUNDDOWN(G26*10%,0),IF(AND(D26&lt;&gt;'選項&amp;設定'!$K$7,$G$6='選項&amp;設定'!$C$7,G26&lt;20011),0,IF(AND(D26&lt;&gt;'選項&amp;設定'!$K$7,$G$6='選項&amp;設定'!$C$8,G26&gt;20010),ROUNDDOWN(G26*10%,0),IF(AND(D26&lt;&gt;'選項&amp;設定'!$K$7,$G$6='選項&amp;設定'!$C$8,G26&lt;20011),0,IF(AND(D26&lt;&gt;'選項&amp;設定'!$K$7,$G$6='選項&amp;設定'!$C$9),0,ROUNDDOWN(G26*20%,0)))))))))</f>
        <v>0</v>
      </c>
      <c r="J26" s="49" t="str">
        <f>IF(D26='選項&amp;設定'!$K$8,"聲明當年度居留達183天"," ")</f>
        <v xml:space="preserve"> </v>
      </c>
      <c r="K26" s="50"/>
      <c r="L26" s="33"/>
      <c r="M26" s="64" t="str">
        <f t="shared" si="2"/>
        <v/>
      </c>
    </row>
    <row r="27" spans="1:13" ht="34.5" customHeight="1" x14ac:dyDescent="0.25">
      <c r="A27" s="29">
        <v>16</v>
      </c>
      <c r="B27" s="36"/>
      <c r="C27" s="33"/>
      <c r="D27" s="24"/>
      <c r="E27" s="24"/>
      <c r="F27" s="30"/>
      <c r="G27" s="30"/>
      <c r="H27" s="34">
        <f>IF($G$6=50,F27*'選項&amp;設定'!$G$4,0)</f>
        <v>0</v>
      </c>
      <c r="I27" s="34">
        <f>IF(AND(D27&lt;&gt;'選項&amp;設定'!$K$7,$G$6='選項&amp;設定'!$C$5),0,IF(AND(D27='選項&amp;設定'!$K$7,$G$6='選項&amp;設定'!$C$5,G27&lt;=('選項&amp;設定'!$I$6)),ROUNDDOWN(G27*'選項&amp;設定'!$J$6,0),IF(AND(D27='選項&amp;設定'!$K$7,$G$6='選項&amp;設定'!$C$5,G27&gt;('選項&amp;設定'!$I$6)),ROUNDDOWN(G27*'選項&amp;設定'!$J$7,0),IF(AND(D27&lt;&gt;'選項&amp;設定'!$K$7,$G$6='選項&amp;設定'!$C$7,G27&gt;20010),ROUNDDOWN(G27*10%,0),IF(AND(D27&lt;&gt;'選項&amp;設定'!$K$7,$G$6='選項&amp;設定'!$C$7,G27&lt;20011),0,IF(AND(D27&lt;&gt;'選項&amp;設定'!$K$7,$G$6='選項&amp;設定'!$C$8,G27&gt;20010),ROUNDDOWN(G27*10%,0),IF(AND(D27&lt;&gt;'選項&amp;設定'!$K$7,$G$6='選項&amp;設定'!$C$8,G27&lt;20011),0,IF(AND(D27&lt;&gt;'選項&amp;設定'!$K$7,$G$6='選項&amp;設定'!$C$9),0,ROUNDDOWN(G27*20%,0)))))))))</f>
        <v>0</v>
      </c>
      <c r="J27" s="49" t="str">
        <f>IF(D27='選項&amp;設定'!$K$8,"聲明當年度居留達183天"," ")</f>
        <v xml:space="preserve"> </v>
      </c>
      <c r="K27" s="50"/>
      <c r="L27" s="33"/>
      <c r="M27" s="64" t="str">
        <f t="shared" si="2"/>
        <v/>
      </c>
    </row>
    <row r="28" spans="1:13" ht="34.5" customHeight="1" x14ac:dyDescent="0.25">
      <c r="A28" s="29">
        <v>17</v>
      </c>
      <c r="B28" s="36"/>
      <c r="C28" s="33"/>
      <c r="D28" s="24"/>
      <c r="E28" s="24"/>
      <c r="F28" s="30"/>
      <c r="G28" s="30"/>
      <c r="H28" s="34">
        <f>IF($G$6=50,F28*'選項&amp;設定'!$G$4,0)</f>
        <v>0</v>
      </c>
      <c r="I28" s="34">
        <f>IF(AND(D28&lt;&gt;'選項&amp;設定'!$K$7,$G$6='選項&amp;設定'!$C$5),0,IF(AND(D28='選項&amp;設定'!$K$7,$G$6='選項&amp;設定'!$C$5,G28&lt;=('選項&amp;設定'!$I$6)),ROUNDDOWN(G28*'選項&amp;設定'!$J$6,0),IF(AND(D28='選項&amp;設定'!$K$7,$G$6='選項&amp;設定'!$C$5,G28&gt;('選項&amp;設定'!$I$6)),ROUNDDOWN(G28*'選項&amp;設定'!$J$7,0),IF(AND(D28&lt;&gt;'選項&amp;設定'!$K$7,$G$6='選項&amp;設定'!$C$7,G28&gt;20010),ROUNDDOWN(G28*10%,0),IF(AND(D28&lt;&gt;'選項&amp;設定'!$K$7,$G$6='選項&amp;設定'!$C$7,G28&lt;20011),0,IF(AND(D28&lt;&gt;'選項&amp;設定'!$K$7,$G$6='選項&amp;設定'!$C$8,G28&gt;20010),ROUNDDOWN(G28*10%,0),IF(AND(D28&lt;&gt;'選項&amp;設定'!$K$7,$G$6='選項&amp;設定'!$C$8,G28&lt;20011),0,IF(AND(D28&lt;&gt;'選項&amp;設定'!$K$7,$G$6='選項&amp;設定'!$C$9),0,ROUNDDOWN(G28*20%,0)))))))))</f>
        <v>0</v>
      </c>
      <c r="J28" s="49" t="str">
        <f>IF(D28='選項&amp;設定'!$K$8,"聲明當年度居留達183天"," ")</f>
        <v xml:space="preserve"> </v>
      </c>
      <c r="K28" s="50"/>
      <c r="L28" s="33"/>
      <c r="M28" s="64" t="str">
        <f t="shared" si="2"/>
        <v/>
      </c>
    </row>
    <row r="29" spans="1:13" ht="34.5" customHeight="1" x14ac:dyDescent="0.25">
      <c r="A29" s="29">
        <v>18</v>
      </c>
      <c r="B29" s="36"/>
      <c r="C29" s="33"/>
      <c r="D29" s="24"/>
      <c r="E29" s="24"/>
      <c r="F29" s="30"/>
      <c r="G29" s="30"/>
      <c r="H29" s="34">
        <f>IF($G$6=50,F29*'選項&amp;設定'!$G$4,0)</f>
        <v>0</v>
      </c>
      <c r="I29" s="34">
        <f>IF(AND(D29&lt;&gt;'選項&amp;設定'!$K$7,$G$6='選項&amp;設定'!$C$5),0,IF(AND(D29='選項&amp;設定'!$K$7,$G$6='選項&amp;設定'!$C$5,G29&lt;=('選項&amp;設定'!$I$6)),ROUNDDOWN(G29*'選項&amp;設定'!$J$6,0),IF(AND(D29='選項&amp;設定'!$K$7,$G$6='選項&amp;設定'!$C$5,G29&gt;('選項&amp;設定'!$I$6)),ROUNDDOWN(G29*'選項&amp;設定'!$J$7,0),IF(AND(D29&lt;&gt;'選項&amp;設定'!$K$7,$G$6='選項&amp;設定'!$C$7,G29&gt;20010),ROUNDDOWN(G29*10%,0),IF(AND(D29&lt;&gt;'選項&amp;設定'!$K$7,$G$6='選項&amp;設定'!$C$7,G29&lt;20011),0,IF(AND(D29&lt;&gt;'選項&amp;設定'!$K$7,$G$6='選項&amp;設定'!$C$8,G29&gt;20010),ROUNDDOWN(G29*10%,0),IF(AND(D29&lt;&gt;'選項&amp;設定'!$K$7,$G$6='選項&amp;設定'!$C$8,G29&lt;20011),0,IF(AND(D29&lt;&gt;'選項&amp;設定'!$K$7,$G$6='選項&amp;設定'!$C$9),0,ROUNDDOWN(G29*20%,0)))))))))</f>
        <v>0</v>
      </c>
      <c r="J29" s="49" t="str">
        <f>IF(D29='選項&amp;設定'!$K$8,"聲明當年度居留達183天"," ")</f>
        <v xml:space="preserve"> </v>
      </c>
      <c r="K29" s="50"/>
      <c r="L29" s="33"/>
      <c r="M29" s="64" t="str">
        <f t="shared" si="2"/>
        <v/>
      </c>
    </row>
    <row r="30" spans="1:13" ht="34.5" customHeight="1" x14ac:dyDescent="0.25">
      <c r="A30" s="29">
        <v>19</v>
      </c>
      <c r="B30" s="36"/>
      <c r="C30" s="33"/>
      <c r="D30" s="24"/>
      <c r="E30" s="24"/>
      <c r="F30" s="30"/>
      <c r="G30" s="30"/>
      <c r="H30" s="34">
        <f>IF($G$6=50,F30*'選項&amp;設定'!$G$4,0)</f>
        <v>0</v>
      </c>
      <c r="I30" s="34">
        <f>IF(AND(D30&lt;&gt;'選項&amp;設定'!$K$7,$G$6='選項&amp;設定'!$C$5),0,IF(AND(D30='選項&amp;設定'!$K$7,$G$6='選項&amp;設定'!$C$5,G30&lt;=('選項&amp;設定'!$I$6)),ROUNDDOWN(G30*'選項&amp;設定'!$J$6,0),IF(AND(D30='選項&amp;設定'!$K$7,$G$6='選項&amp;設定'!$C$5,G30&gt;('選項&amp;設定'!$I$6)),ROUNDDOWN(G30*'選項&amp;設定'!$J$7,0),IF(AND(D30&lt;&gt;'選項&amp;設定'!$K$7,$G$6='選項&amp;設定'!$C$7,G30&gt;20010),ROUNDDOWN(G30*10%,0),IF(AND(D30&lt;&gt;'選項&amp;設定'!$K$7,$G$6='選項&amp;設定'!$C$7,G30&lt;20011),0,IF(AND(D30&lt;&gt;'選項&amp;設定'!$K$7,$G$6='選項&amp;設定'!$C$8,G30&gt;20010),ROUNDDOWN(G30*10%,0),IF(AND(D30&lt;&gt;'選項&amp;設定'!$K$7,$G$6='選項&amp;設定'!$C$8,G30&lt;20011),0,IF(AND(D30&lt;&gt;'選項&amp;設定'!$K$7,$G$6='選項&amp;設定'!$C$9),0,ROUNDDOWN(G30*20%,0)))))))))</f>
        <v>0</v>
      </c>
      <c r="J30" s="49" t="str">
        <f>IF(D30='選項&amp;設定'!$K$8,"聲明當年度居留達183天"," ")</f>
        <v xml:space="preserve"> </v>
      </c>
      <c r="K30" s="50"/>
      <c r="L30" s="33"/>
      <c r="M30" s="64" t="str">
        <f t="shared" si="2"/>
        <v/>
      </c>
    </row>
    <row r="31" spans="1:13" ht="34.5" customHeight="1" x14ac:dyDescent="0.25">
      <c r="A31" s="29">
        <v>20</v>
      </c>
      <c r="B31" s="36"/>
      <c r="C31" s="33"/>
      <c r="D31" s="24"/>
      <c r="E31" s="24"/>
      <c r="F31" s="30"/>
      <c r="G31" s="30"/>
      <c r="H31" s="34">
        <f>IF($G$6=50,F31*'選項&amp;設定'!$G$4,0)</f>
        <v>0</v>
      </c>
      <c r="I31" s="34">
        <f>IF(AND(D31&lt;&gt;'選項&amp;設定'!$K$7,$G$6='選項&amp;設定'!$C$5),0,IF(AND(D31='選項&amp;設定'!$K$7,$G$6='選項&amp;設定'!$C$5,G31&lt;=('選項&amp;設定'!$I$6)),ROUNDDOWN(G31*'選項&amp;設定'!$J$6,0),IF(AND(D31='選項&amp;設定'!$K$7,$G$6='選項&amp;設定'!$C$5,G31&gt;('選項&amp;設定'!$I$6)),ROUNDDOWN(G31*'選項&amp;設定'!$J$7,0),IF(AND(D31&lt;&gt;'選項&amp;設定'!$K$7,$G$6='選項&amp;設定'!$C$7,G31&gt;20010),ROUNDDOWN(G31*10%,0),IF(AND(D31&lt;&gt;'選項&amp;設定'!$K$7,$G$6='選項&amp;設定'!$C$7,G31&lt;20011),0,IF(AND(D31&lt;&gt;'選項&amp;設定'!$K$7,$G$6='選項&amp;設定'!$C$8,G31&gt;20010),ROUNDDOWN(G31*10%,0),IF(AND(D31&lt;&gt;'選項&amp;設定'!$K$7,$G$6='選項&amp;設定'!$C$8,G31&lt;20011),0,IF(AND(D31&lt;&gt;'選項&amp;設定'!$K$7,$G$6='選項&amp;設定'!$C$9),0,ROUNDDOWN(G31*20%,0)))))))))</f>
        <v>0</v>
      </c>
      <c r="J31" s="49" t="str">
        <f>IF(D31='選項&amp;設定'!$K$8,"聲明當年度居留達183天"," ")</f>
        <v xml:space="preserve"> </v>
      </c>
      <c r="K31" s="50"/>
      <c r="L31" s="33"/>
      <c r="M31" s="64" t="str">
        <f t="shared" si="2"/>
        <v/>
      </c>
    </row>
    <row r="32" spans="1:13" ht="34.5" customHeight="1" x14ac:dyDescent="0.25">
      <c r="A32" s="29">
        <v>21</v>
      </c>
      <c r="B32" s="36"/>
      <c r="C32" s="33"/>
      <c r="D32" s="24"/>
      <c r="E32" s="24"/>
      <c r="F32" s="30"/>
      <c r="G32" s="30"/>
      <c r="H32" s="34">
        <f>IF($G$6=50,F32*'選項&amp;設定'!$G$4,0)</f>
        <v>0</v>
      </c>
      <c r="I32" s="34">
        <f>IF(AND(D32&lt;&gt;'選項&amp;設定'!$K$7,$G$6='選項&amp;設定'!$C$5),0,IF(AND(D32='選項&amp;設定'!$K$7,$G$6='選項&amp;設定'!$C$5,G32&lt;=('選項&amp;設定'!$I$6)),ROUNDDOWN(G32*'選項&amp;設定'!$J$6,0),IF(AND(D32='選項&amp;設定'!$K$7,$G$6='選項&amp;設定'!$C$5,G32&gt;('選項&amp;設定'!$I$6)),ROUNDDOWN(G32*'選項&amp;設定'!$J$7,0),IF(AND(D32&lt;&gt;'選項&amp;設定'!$K$7,$G$6='選項&amp;設定'!$C$7,G32&gt;20010),ROUNDDOWN(G32*10%,0),IF(AND(D32&lt;&gt;'選項&amp;設定'!$K$7,$G$6='選項&amp;設定'!$C$7,G32&lt;20011),0,IF(AND(D32&lt;&gt;'選項&amp;設定'!$K$7,$G$6='選項&amp;設定'!$C$8,G32&gt;20010),ROUNDDOWN(G32*10%,0),IF(AND(D32&lt;&gt;'選項&amp;設定'!$K$7,$G$6='選項&amp;設定'!$C$8,G32&lt;20011),0,IF(AND(D32&lt;&gt;'選項&amp;設定'!$K$7,$G$6='選項&amp;設定'!$C$9),0,ROUNDDOWN(G32*20%,0)))))))))</f>
        <v>0</v>
      </c>
      <c r="J32" s="49" t="str">
        <f>IF(D32='選項&amp;設定'!$K$8,"聲明當年度居留達183天"," ")</f>
        <v xml:space="preserve"> </v>
      </c>
      <c r="K32" s="50"/>
      <c r="L32" s="33"/>
      <c r="M32" s="64" t="str">
        <f t="shared" si="2"/>
        <v/>
      </c>
    </row>
    <row r="33" spans="1:13" ht="34.5" customHeight="1" x14ac:dyDescent="0.25">
      <c r="A33" s="29">
        <v>22</v>
      </c>
      <c r="B33" s="36"/>
      <c r="C33" s="33"/>
      <c r="D33" s="24"/>
      <c r="E33" s="24"/>
      <c r="F33" s="30"/>
      <c r="G33" s="30"/>
      <c r="H33" s="34">
        <f>IF($G$6=50,F33*'選項&amp;設定'!$G$4,0)</f>
        <v>0</v>
      </c>
      <c r="I33" s="34">
        <f>IF(AND(D33&lt;&gt;'選項&amp;設定'!$K$7,$G$6='選項&amp;設定'!$C$5),0,IF(AND(D33='選項&amp;設定'!$K$7,$G$6='選項&amp;設定'!$C$5,G33&lt;=('選項&amp;設定'!$I$6)),ROUNDDOWN(G33*'選項&amp;設定'!$J$6,0),IF(AND(D33='選項&amp;設定'!$K$7,$G$6='選項&amp;設定'!$C$5,G33&gt;('選項&amp;設定'!$I$6)),ROUNDDOWN(G33*'選項&amp;設定'!$J$7,0),IF(AND(D33&lt;&gt;'選項&amp;設定'!$K$7,$G$6='選項&amp;設定'!$C$7,G33&gt;20010),ROUNDDOWN(G33*10%,0),IF(AND(D33&lt;&gt;'選項&amp;設定'!$K$7,$G$6='選項&amp;設定'!$C$7,G33&lt;20011),0,IF(AND(D33&lt;&gt;'選項&amp;設定'!$K$7,$G$6='選項&amp;設定'!$C$8,G33&gt;20010),ROUNDDOWN(G33*10%,0),IF(AND(D33&lt;&gt;'選項&amp;設定'!$K$7,$G$6='選項&amp;設定'!$C$8,G33&lt;20011),0,IF(AND(D33&lt;&gt;'選項&amp;設定'!$K$7,$G$6='選項&amp;設定'!$C$9),0,ROUNDDOWN(G33*20%,0)))))))))</f>
        <v>0</v>
      </c>
      <c r="J33" s="49" t="str">
        <f>IF(D33='選項&amp;設定'!$K$8,"聲明當年度居留達183天"," ")</f>
        <v xml:space="preserve"> </v>
      </c>
      <c r="K33" s="50"/>
      <c r="L33" s="33"/>
      <c r="M33" s="64" t="str">
        <f t="shared" si="2"/>
        <v/>
      </c>
    </row>
    <row r="34" spans="1:13" ht="34.5" customHeight="1" x14ac:dyDescent="0.25">
      <c r="A34" s="29">
        <v>23</v>
      </c>
      <c r="B34" s="36"/>
      <c r="C34" s="33"/>
      <c r="D34" s="24"/>
      <c r="E34" s="24"/>
      <c r="F34" s="30"/>
      <c r="G34" s="30"/>
      <c r="H34" s="34">
        <f>IF($G$6=50,F34*'選項&amp;設定'!$G$4,0)</f>
        <v>0</v>
      </c>
      <c r="I34" s="34">
        <f>IF(AND(D34&lt;&gt;'選項&amp;設定'!$K$7,$G$6='選項&amp;設定'!$C$5),0,IF(AND(D34='選項&amp;設定'!$K$7,$G$6='選項&amp;設定'!$C$5,G34&lt;=('選項&amp;設定'!$I$6)),ROUNDDOWN(G34*'選項&amp;設定'!$J$6,0),IF(AND(D34='選項&amp;設定'!$K$7,$G$6='選項&amp;設定'!$C$5,G34&gt;('選項&amp;設定'!$I$6)),ROUNDDOWN(G34*'選項&amp;設定'!$J$7,0),IF(AND(D34&lt;&gt;'選項&amp;設定'!$K$7,$G$6='選項&amp;設定'!$C$7,G34&gt;20010),ROUNDDOWN(G34*10%,0),IF(AND(D34&lt;&gt;'選項&amp;設定'!$K$7,$G$6='選項&amp;設定'!$C$7,G34&lt;20011),0,IF(AND(D34&lt;&gt;'選項&amp;設定'!$K$7,$G$6='選項&amp;設定'!$C$8,G34&gt;20010),ROUNDDOWN(G34*10%,0),IF(AND(D34&lt;&gt;'選項&amp;設定'!$K$7,$G$6='選項&amp;設定'!$C$8,G34&lt;20011),0,IF(AND(D34&lt;&gt;'選項&amp;設定'!$K$7,$G$6='選項&amp;設定'!$C$9),0,ROUNDDOWN(G34*20%,0)))))))))</f>
        <v>0</v>
      </c>
      <c r="J34" s="49" t="str">
        <f>IF(D34='選項&amp;設定'!$K$8,"聲明當年度居留達183天"," ")</f>
        <v xml:space="preserve"> </v>
      </c>
      <c r="K34" s="50"/>
      <c r="L34" s="33"/>
      <c r="M34" s="64" t="str">
        <f t="shared" si="2"/>
        <v/>
      </c>
    </row>
    <row r="35" spans="1:13" ht="34.5" customHeight="1" x14ac:dyDescent="0.25">
      <c r="A35" s="29">
        <v>24</v>
      </c>
      <c r="B35" s="36"/>
      <c r="C35" s="33"/>
      <c r="D35" s="24"/>
      <c r="E35" s="24"/>
      <c r="F35" s="30"/>
      <c r="G35" s="30"/>
      <c r="H35" s="34">
        <f>IF($G$6=50,F35*'選項&amp;設定'!$G$4,0)</f>
        <v>0</v>
      </c>
      <c r="I35" s="34">
        <f>IF(AND(D35&lt;&gt;'選項&amp;設定'!$K$7,$G$6='選項&amp;設定'!$C$5),0,IF(AND(D35='選項&amp;設定'!$K$7,$G$6='選項&amp;設定'!$C$5,G35&lt;=('選項&amp;設定'!$I$6)),ROUNDDOWN(G35*'選項&amp;設定'!$J$6,0),IF(AND(D35='選項&amp;設定'!$K$7,$G$6='選項&amp;設定'!$C$5,G35&gt;('選項&amp;設定'!$I$6)),ROUNDDOWN(G35*'選項&amp;設定'!$J$7,0),IF(AND(D35&lt;&gt;'選項&amp;設定'!$K$7,$G$6='選項&amp;設定'!$C$7,G35&gt;20010),ROUNDDOWN(G35*10%,0),IF(AND(D35&lt;&gt;'選項&amp;設定'!$K$7,$G$6='選項&amp;設定'!$C$7,G35&lt;20011),0,IF(AND(D35&lt;&gt;'選項&amp;設定'!$K$7,$G$6='選項&amp;設定'!$C$8,G35&gt;20010),ROUNDDOWN(G35*10%,0),IF(AND(D35&lt;&gt;'選項&amp;設定'!$K$7,$G$6='選項&amp;設定'!$C$8,G35&lt;20011),0,IF(AND(D35&lt;&gt;'選項&amp;設定'!$K$7,$G$6='選項&amp;設定'!$C$9),0,ROUNDDOWN(G35*20%,0)))))))))</f>
        <v>0</v>
      </c>
      <c r="J35" s="49" t="str">
        <f>IF(D35='選項&amp;設定'!$K$8,"聲明當年度居留達183天"," ")</f>
        <v xml:space="preserve"> </v>
      </c>
      <c r="K35" s="50"/>
      <c r="L35" s="33"/>
      <c r="M35" s="64" t="str">
        <f t="shared" si="2"/>
        <v/>
      </c>
    </row>
    <row r="36" spans="1:13" ht="34.5" customHeight="1" x14ac:dyDescent="0.25">
      <c r="A36" s="29">
        <v>25</v>
      </c>
      <c r="B36" s="36"/>
      <c r="C36" s="33"/>
      <c r="D36" s="24"/>
      <c r="E36" s="24"/>
      <c r="F36" s="30"/>
      <c r="G36" s="30"/>
      <c r="H36" s="34">
        <f>IF($G$6=50,F36*'選項&amp;設定'!$G$4,0)</f>
        <v>0</v>
      </c>
      <c r="I36" s="34">
        <f>IF(AND(D36&lt;&gt;'選項&amp;設定'!$K$7,$G$6='選項&amp;設定'!$C$5),0,IF(AND(D36='選項&amp;設定'!$K$7,$G$6='選項&amp;設定'!$C$5,G36&lt;=('選項&amp;設定'!$I$6)),ROUNDDOWN(G36*'選項&amp;設定'!$J$6,0),IF(AND(D36='選項&amp;設定'!$K$7,$G$6='選項&amp;設定'!$C$5,G36&gt;('選項&amp;設定'!$I$6)),ROUNDDOWN(G36*'選項&amp;設定'!$J$7,0),IF(AND(D36&lt;&gt;'選項&amp;設定'!$K$7,$G$6='選項&amp;設定'!$C$7,G36&gt;20010),ROUNDDOWN(G36*10%,0),IF(AND(D36&lt;&gt;'選項&amp;設定'!$K$7,$G$6='選項&amp;設定'!$C$7,G36&lt;20011),0,IF(AND(D36&lt;&gt;'選項&amp;設定'!$K$7,$G$6='選項&amp;設定'!$C$8,G36&gt;20010),ROUNDDOWN(G36*10%,0),IF(AND(D36&lt;&gt;'選項&amp;設定'!$K$7,$G$6='選項&amp;設定'!$C$8,G36&lt;20011),0,IF(AND(D36&lt;&gt;'選項&amp;設定'!$K$7,$G$6='選項&amp;設定'!$C$9),0,ROUNDDOWN(G36*20%,0)))))))))</f>
        <v>0</v>
      </c>
      <c r="J36" s="49" t="str">
        <f>IF(D36='選項&amp;設定'!$K$8,"聲明當年度居留達183天"," ")</f>
        <v xml:space="preserve"> </v>
      </c>
      <c r="K36" s="50"/>
      <c r="L36" s="33"/>
      <c r="M36" s="64" t="str">
        <f t="shared" si="2"/>
        <v/>
      </c>
    </row>
    <row r="37" spans="1:13" ht="34.5" customHeight="1" x14ac:dyDescent="0.25">
      <c r="A37" s="29">
        <v>26</v>
      </c>
      <c r="B37" s="36"/>
      <c r="C37" s="33"/>
      <c r="D37" s="24"/>
      <c r="E37" s="24"/>
      <c r="F37" s="30"/>
      <c r="G37" s="30"/>
      <c r="H37" s="34">
        <f>IF($G$6=50,F37*'選項&amp;設定'!$G$4,0)</f>
        <v>0</v>
      </c>
      <c r="I37" s="34">
        <f>IF(AND(D37&lt;&gt;'選項&amp;設定'!$K$7,$G$6='選項&amp;設定'!$C$5),0,IF(AND(D37='選項&amp;設定'!$K$7,$G$6='選項&amp;設定'!$C$5,G37&lt;=('選項&amp;設定'!$I$6)),ROUNDDOWN(G37*'選項&amp;設定'!$J$6,0),IF(AND(D37='選項&amp;設定'!$K$7,$G$6='選項&amp;設定'!$C$5,G37&gt;('選項&amp;設定'!$I$6)),ROUNDDOWN(G37*'選項&amp;設定'!$J$7,0),IF(AND(D37&lt;&gt;'選項&amp;設定'!$K$7,$G$6='選項&amp;設定'!$C$7,G37&gt;20010),ROUNDDOWN(G37*10%,0),IF(AND(D37&lt;&gt;'選項&amp;設定'!$K$7,$G$6='選項&amp;設定'!$C$7,G37&lt;20011),0,IF(AND(D37&lt;&gt;'選項&amp;設定'!$K$7,$G$6='選項&amp;設定'!$C$8,G37&gt;20010),ROUNDDOWN(G37*10%,0),IF(AND(D37&lt;&gt;'選項&amp;設定'!$K$7,$G$6='選項&amp;設定'!$C$8,G37&lt;20011),0,IF(AND(D37&lt;&gt;'選項&amp;設定'!$K$7,$G$6='選項&amp;設定'!$C$9),0,ROUNDDOWN(G37*20%,0)))))))))</f>
        <v>0</v>
      </c>
      <c r="J37" s="49" t="str">
        <f>IF(D37='選項&amp;設定'!$K$8,"聲明當年度居留達183天"," ")</f>
        <v xml:space="preserve"> </v>
      </c>
      <c r="K37" s="50"/>
      <c r="L37" s="33"/>
      <c r="M37" s="64" t="str">
        <f t="shared" si="2"/>
        <v/>
      </c>
    </row>
    <row r="38" spans="1:13" ht="34.5" customHeight="1" x14ac:dyDescent="0.25">
      <c r="A38" s="29">
        <v>27</v>
      </c>
      <c r="B38" s="36"/>
      <c r="C38" s="33"/>
      <c r="D38" s="24"/>
      <c r="E38" s="24"/>
      <c r="F38" s="30"/>
      <c r="G38" s="30"/>
      <c r="H38" s="34">
        <f>IF($G$6=50,F38*'選項&amp;設定'!$G$4,0)</f>
        <v>0</v>
      </c>
      <c r="I38" s="34">
        <f>IF(AND(D38&lt;&gt;'選項&amp;設定'!$K$7,$G$6='選項&amp;設定'!$C$5),0,IF(AND(D38='選項&amp;設定'!$K$7,$G$6='選項&amp;設定'!$C$5,G38&lt;=('選項&amp;設定'!$I$6)),ROUNDDOWN(G38*'選項&amp;設定'!$J$6,0),IF(AND(D38='選項&amp;設定'!$K$7,$G$6='選項&amp;設定'!$C$5,G38&gt;('選項&amp;設定'!$I$6)),ROUNDDOWN(G38*'選項&amp;設定'!$J$7,0),IF(AND(D38&lt;&gt;'選項&amp;設定'!$K$7,$G$6='選項&amp;設定'!$C$7,G38&gt;20010),ROUNDDOWN(G38*10%,0),IF(AND(D38&lt;&gt;'選項&amp;設定'!$K$7,$G$6='選項&amp;設定'!$C$7,G38&lt;20011),0,IF(AND(D38&lt;&gt;'選項&amp;設定'!$K$7,$G$6='選項&amp;設定'!$C$8,G38&gt;20010),ROUNDDOWN(G38*10%,0),IF(AND(D38&lt;&gt;'選項&amp;設定'!$K$7,$G$6='選項&amp;設定'!$C$8,G38&lt;20011),0,IF(AND(D38&lt;&gt;'選項&amp;設定'!$K$7,$G$6='選項&amp;設定'!$C$9),0,ROUNDDOWN(G38*20%,0)))))))))</f>
        <v>0</v>
      </c>
      <c r="J38" s="49" t="str">
        <f>IF(D38='選項&amp;設定'!$K$8,"聲明當年度居留達183天"," ")</f>
        <v xml:space="preserve"> </v>
      </c>
      <c r="K38" s="50"/>
      <c r="L38" s="33"/>
      <c r="M38" s="64" t="str">
        <f t="shared" si="2"/>
        <v/>
      </c>
    </row>
    <row r="39" spans="1:13" ht="34.5" customHeight="1" x14ac:dyDescent="0.25">
      <c r="A39" s="29">
        <v>28</v>
      </c>
      <c r="B39" s="36"/>
      <c r="C39" s="33"/>
      <c r="D39" s="24"/>
      <c r="E39" s="24"/>
      <c r="F39" s="30"/>
      <c r="G39" s="30"/>
      <c r="H39" s="34">
        <f>IF($G$6=50,F39*'選項&amp;設定'!$G$4,0)</f>
        <v>0</v>
      </c>
      <c r="I39" s="34">
        <f>IF(AND(D39&lt;&gt;'選項&amp;設定'!$K$7,$G$6='選項&amp;設定'!$C$5),0,IF(AND(D39='選項&amp;設定'!$K$7,$G$6='選項&amp;設定'!$C$5,G39&lt;=('選項&amp;設定'!$I$6)),ROUNDDOWN(G39*'選項&amp;設定'!$J$6,0),IF(AND(D39='選項&amp;設定'!$K$7,$G$6='選項&amp;設定'!$C$5,G39&gt;('選項&amp;設定'!$I$6)),ROUNDDOWN(G39*'選項&amp;設定'!$J$7,0),IF(AND(D39&lt;&gt;'選項&amp;設定'!$K$7,$G$6='選項&amp;設定'!$C$7,G39&gt;20010),ROUNDDOWN(G39*10%,0),IF(AND(D39&lt;&gt;'選項&amp;設定'!$K$7,$G$6='選項&amp;設定'!$C$7,G39&lt;20011),0,IF(AND(D39&lt;&gt;'選項&amp;設定'!$K$7,$G$6='選項&amp;設定'!$C$8,G39&gt;20010),ROUNDDOWN(G39*10%,0),IF(AND(D39&lt;&gt;'選項&amp;設定'!$K$7,$G$6='選項&amp;設定'!$C$8,G39&lt;20011),0,IF(AND(D39&lt;&gt;'選項&amp;設定'!$K$7,$G$6='選項&amp;設定'!$C$9),0,ROUNDDOWN(G39*20%,0)))))))))</f>
        <v>0</v>
      </c>
      <c r="J39" s="49" t="str">
        <f>IF(D39='選項&amp;設定'!$K$8,"聲明當年度居留達183天"," ")</f>
        <v xml:space="preserve"> </v>
      </c>
      <c r="K39" s="50"/>
      <c r="L39" s="33"/>
      <c r="M39" s="64" t="str">
        <f t="shared" si="2"/>
        <v/>
      </c>
    </row>
    <row r="40" spans="1:13" ht="34.5" customHeight="1" x14ac:dyDescent="0.25">
      <c r="A40" s="29">
        <v>29</v>
      </c>
      <c r="B40" s="36"/>
      <c r="C40" s="33"/>
      <c r="D40" s="24"/>
      <c r="E40" s="24"/>
      <c r="F40" s="30"/>
      <c r="G40" s="30"/>
      <c r="H40" s="34">
        <f>IF($G$6=50,F40*'選項&amp;設定'!$G$4,0)</f>
        <v>0</v>
      </c>
      <c r="I40" s="34">
        <f>IF(AND(D40&lt;&gt;'選項&amp;設定'!$K$7,$G$6='選項&amp;設定'!$C$5),0,IF(AND(D40='選項&amp;設定'!$K$7,$G$6='選項&amp;設定'!$C$5,G40&lt;=('選項&amp;設定'!$I$6)),ROUNDDOWN(G40*'選項&amp;設定'!$J$6,0),IF(AND(D40='選項&amp;設定'!$K$7,$G$6='選項&amp;設定'!$C$5,G40&gt;('選項&amp;設定'!$I$6)),ROUNDDOWN(G40*'選項&amp;設定'!$J$7,0),IF(AND(D40&lt;&gt;'選項&amp;設定'!$K$7,$G$6='選項&amp;設定'!$C$7,G40&gt;20010),ROUNDDOWN(G40*10%,0),IF(AND(D40&lt;&gt;'選項&amp;設定'!$K$7,$G$6='選項&amp;設定'!$C$7,G40&lt;20011),0,IF(AND(D40&lt;&gt;'選項&amp;設定'!$K$7,$G$6='選項&amp;設定'!$C$8,G40&gt;20010),ROUNDDOWN(G40*10%,0),IF(AND(D40&lt;&gt;'選項&amp;設定'!$K$7,$G$6='選項&amp;設定'!$C$8,G40&lt;20011),0,IF(AND(D40&lt;&gt;'選項&amp;設定'!$K$7,$G$6='選項&amp;設定'!$C$9),0,ROUNDDOWN(G40*20%,0)))))))))</f>
        <v>0</v>
      </c>
      <c r="J40" s="49" t="str">
        <f>IF(D40='選項&amp;設定'!$K$8,"聲明當年度居留達183天"," ")</f>
        <v xml:space="preserve"> </v>
      </c>
      <c r="K40" s="50"/>
      <c r="L40" s="33"/>
      <c r="M40" s="64" t="str">
        <f t="shared" si="2"/>
        <v/>
      </c>
    </row>
    <row r="41" spans="1:13" ht="34.5" customHeight="1" x14ac:dyDescent="0.25">
      <c r="A41" s="29">
        <v>30</v>
      </c>
      <c r="B41" s="36"/>
      <c r="C41" s="33"/>
      <c r="D41" s="24"/>
      <c r="E41" s="24"/>
      <c r="F41" s="30"/>
      <c r="G41" s="30"/>
      <c r="H41" s="34">
        <f>IF($G$6=50,F41*'選項&amp;設定'!$G$4,0)</f>
        <v>0</v>
      </c>
      <c r="I41" s="34">
        <f>IF(AND(D41&lt;&gt;'選項&amp;設定'!$K$7,$G$6='選項&amp;設定'!$C$5),0,IF(AND(D41='選項&amp;設定'!$K$7,$G$6='選項&amp;設定'!$C$5,G41&lt;=('選項&amp;設定'!$I$6)),ROUNDDOWN(G41*'選項&amp;設定'!$J$6,0),IF(AND(D41='選項&amp;設定'!$K$7,$G$6='選項&amp;設定'!$C$5,G41&gt;('選項&amp;設定'!$I$6)),ROUNDDOWN(G41*'選項&amp;設定'!$J$7,0),IF(AND(D41&lt;&gt;'選項&amp;設定'!$K$7,$G$6='選項&amp;設定'!$C$7,G41&gt;20010),ROUNDDOWN(G41*10%,0),IF(AND(D41&lt;&gt;'選項&amp;設定'!$K$7,$G$6='選項&amp;設定'!$C$7,G41&lt;20011),0,IF(AND(D41&lt;&gt;'選項&amp;設定'!$K$7,$G$6='選項&amp;設定'!$C$8,G41&gt;20010),ROUNDDOWN(G41*10%,0),IF(AND(D41&lt;&gt;'選項&amp;設定'!$K$7,$G$6='選項&amp;設定'!$C$8,G41&lt;20011),0,IF(AND(D41&lt;&gt;'選項&amp;設定'!$K$7,$G$6='選項&amp;設定'!$C$9),0,ROUNDDOWN(G41*20%,0)))))))))</f>
        <v>0</v>
      </c>
      <c r="J41" s="49" t="str">
        <f>IF(D41='選項&amp;設定'!$K$8,"聲明當年度居留達183天"," ")</f>
        <v xml:space="preserve"> </v>
      </c>
      <c r="K41" s="50"/>
      <c r="L41" s="33"/>
      <c r="M41" s="64" t="str">
        <f t="shared" si="2"/>
        <v/>
      </c>
    </row>
    <row r="42" spans="1:13" ht="34.5" customHeight="1" x14ac:dyDescent="0.25">
      <c r="A42" s="29">
        <v>31</v>
      </c>
      <c r="B42" s="36"/>
      <c r="C42" s="33"/>
      <c r="D42" s="24"/>
      <c r="E42" s="24"/>
      <c r="F42" s="30"/>
      <c r="G42" s="30"/>
      <c r="H42" s="34">
        <f>IF($G$6=50,F42*'選項&amp;設定'!$G$4,0)</f>
        <v>0</v>
      </c>
      <c r="I42" s="34">
        <f>IF(AND(D42&lt;&gt;'選項&amp;設定'!$K$7,$G$6='選項&amp;設定'!$C$5),0,IF(AND(D42='選項&amp;設定'!$K$7,$G$6='選項&amp;設定'!$C$5,G42&lt;=('選項&amp;設定'!$I$6)),ROUNDDOWN(G42*'選項&amp;設定'!$J$6,0),IF(AND(D42='選項&amp;設定'!$K$7,$G$6='選項&amp;設定'!$C$5,G42&gt;('選項&amp;設定'!$I$6)),ROUNDDOWN(G42*'選項&amp;設定'!$J$7,0),IF(AND(D42&lt;&gt;'選項&amp;設定'!$K$7,$G$6='選項&amp;設定'!$C$7,G42&gt;20010),ROUNDDOWN(G42*10%,0),IF(AND(D42&lt;&gt;'選項&amp;設定'!$K$7,$G$6='選項&amp;設定'!$C$7,G42&lt;20011),0,IF(AND(D42&lt;&gt;'選項&amp;設定'!$K$7,$G$6='選項&amp;設定'!$C$8,G42&gt;20010),ROUNDDOWN(G42*10%,0),IF(AND(D42&lt;&gt;'選項&amp;設定'!$K$7,$G$6='選項&amp;設定'!$C$8,G42&lt;20011),0,IF(AND(D42&lt;&gt;'選項&amp;設定'!$K$7,$G$6='選項&amp;設定'!$C$9),0,ROUNDDOWN(G42*20%,0)))))))))</f>
        <v>0</v>
      </c>
      <c r="J42" s="49" t="str">
        <f>IF(D42='選項&amp;設定'!$K$8,"聲明當年度居留達183天"," ")</f>
        <v xml:space="preserve"> </v>
      </c>
      <c r="K42" s="50"/>
      <c r="L42" s="33"/>
      <c r="M42" s="64" t="str">
        <f t="shared" si="2"/>
        <v/>
      </c>
    </row>
    <row r="43" spans="1:13" ht="34.5" customHeight="1" x14ac:dyDescent="0.25">
      <c r="A43" s="29">
        <v>32</v>
      </c>
      <c r="B43" s="36"/>
      <c r="C43" s="33"/>
      <c r="D43" s="24"/>
      <c r="E43" s="24"/>
      <c r="F43" s="30"/>
      <c r="G43" s="30"/>
      <c r="H43" s="34">
        <f>IF($G$6=50,F43*'選項&amp;設定'!$G$4,0)</f>
        <v>0</v>
      </c>
      <c r="I43" s="34">
        <f>IF(AND(D43&lt;&gt;'選項&amp;設定'!$K$7,$G$6='選項&amp;設定'!$C$5),0,IF(AND(D43='選項&amp;設定'!$K$7,$G$6='選項&amp;設定'!$C$5,G43&lt;=('選項&amp;設定'!$I$6)),ROUNDDOWN(G43*'選項&amp;設定'!$J$6,0),IF(AND(D43='選項&amp;設定'!$K$7,$G$6='選項&amp;設定'!$C$5,G43&gt;('選項&amp;設定'!$I$6)),ROUNDDOWN(G43*'選項&amp;設定'!$J$7,0),IF(AND(D43&lt;&gt;'選項&amp;設定'!$K$7,$G$6='選項&amp;設定'!$C$7,G43&gt;20010),ROUNDDOWN(G43*10%,0),IF(AND(D43&lt;&gt;'選項&amp;設定'!$K$7,$G$6='選項&amp;設定'!$C$7,G43&lt;20011),0,IF(AND(D43&lt;&gt;'選項&amp;設定'!$K$7,$G$6='選項&amp;設定'!$C$8,G43&gt;20010),ROUNDDOWN(G43*10%,0),IF(AND(D43&lt;&gt;'選項&amp;設定'!$K$7,$G$6='選項&amp;設定'!$C$8,G43&lt;20011),0,IF(AND(D43&lt;&gt;'選項&amp;設定'!$K$7,$G$6='選項&amp;設定'!$C$9),0,ROUNDDOWN(G43*20%,0)))))))))</f>
        <v>0</v>
      </c>
      <c r="J43" s="49" t="str">
        <f>IF(D43='選項&amp;設定'!$K$8,"聲明當年度居留達183天"," ")</f>
        <v xml:space="preserve"> </v>
      </c>
      <c r="K43" s="50"/>
      <c r="L43" s="33"/>
      <c r="M43" s="64" t="str">
        <f t="shared" si="2"/>
        <v/>
      </c>
    </row>
    <row r="44" spans="1:13" ht="34.5" customHeight="1" x14ac:dyDescent="0.25">
      <c r="A44" s="29">
        <v>33</v>
      </c>
      <c r="B44" s="36"/>
      <c r="C44" s="33"/>
      <c r="D44" s="24"/>
      <c r="E44" s="24"/>
      <c r="F44" s="30"/>
      <c r="G44" s="30"/>
      <c r="H44" s="34">
        <f>IF($G$6=50,F44*'選項&amp;設定'!$G$4,0)</f>
        <v>0</v>
      </c>
      <c r="I44" s="34">
        <f>IF(AND(D44&lt;&gt;'選項&amp;設定'!$K$7,$G$6='選項&amp;設定'!$C$5),0,IF(AND(D44='選項&amp;設定'!$K$7,$G$6='選項&amp;設定'!$C$5,G44&lt;=('選項&amp;設定'!$I$6)),ROUNDDOWN(G44*'選項&amp;設定'!$J$6,0),IF(AND(D44='選項&amp;設定'!$K$7,$G$6='選項&amp;設定'!$C$5,G44&gt;('選項&amp;設定'!$I$6)),ROUNDDOWN(G44*'選項&amp;設定'!$J$7,0),IF(AND(D44&lt;&gt;'選項&amp;設定'!$K$7,$G$6='選項&amp;設定'!$C$7,G44&gt;20010),ROUNDDOWN(G44*10%,0),IF(AND(D44&lt;&gt;'選項&amp;設定'!$K$7,$G$6='選項&amp;設定'!$C$7,G44&lt;20011),0,IF(AND(D44&lt;&gt;'選項&amp;設定'!$K$7,$G$6='選項&amp;設定'!$C$8,G44&gt;20010),ROUNDDOWN(G44*10%,0),IF(AND(D44&lt;&gt;'選項&amp;設定'!$K$7,$G$6='選項&amp;設定'!$C$8,G44&lt;20011),0,IF(AND(D44&lt;&gt;'選項&amp;設定'!$K$7,$G$6='選項&amp;設定'!$C$9),0,ROUNDDOWN(G44*20%,0)))))))))</f>
        <v>0</v>
      </c>
      <c r="J44" s="49" t="str">
        <f>IF(D44='選項&amp;設定'!$K$8,"聲明當年度居留達183天"," ")</f>
        <v xml:space="preserve"> </v>
      </c>
      <c r="K44" s="50"/>
      <c r="L44" s="33"/>
      <c r="M44" s="64" t="str">
        <f t="shared" si="2"/>
        <v/>
      </c>
    </row>
    <row r="45" spans="1:13" ht="34.5" customHeight="1" x14ac:dyDescent="0.25">
      <c r="A45" s="29">
        <v>34</v>
      </c>
      <c r="B45" s="36"/>
      <c r="C45" s="33"/>
      <c r="D45" s="24"/>
      <c r="E45" s="24"/>
      <c r="F45" s="30"/>
      <c r="G45" s="30"/>
      <c r="H45" s="34">
        <f>IF($G$6=50,F45*'選項&amp;設定'!$G$4,0)</f>
        <v>0</v>
      </c>
      <c r="I45" s="34">
        <f>IF(AND(D45&lt;&gt;'選項&amp;設定'!$K$7,$G$6='選項&amp;設定'!$C$5),0,IF(AND(D45='選項&amp;設定'!$K$7,$G$6='選項&amp;設定'!$C$5,G45&lt;=('選項&amp;設定'!$I$6)),ROUNDDOWN(G45*'選項&amp;設定'!$J$6,0),IF(AND(D45='選項&amp;設定'!$K$7,$G$6='選項&amp;設定'!$C$5,G45&gt;('選項&amp;設定'!$I$6)),ROUNDDOWN(G45*'選項&amp;設定'!$J$7,0),IF(AND(D45&lt;&gt;'選項&amp;設定'!$K$7,$G$6='選項&amp;設定'!$C$7,G45&gt;20010),ROUNDDOWN(G45*10%,0),IF(AND(D45&lt;&gt;'選項&amp;設定'!$K$7,$G$6='選項&amp;設定'!$C$7,G45&lt;20011),0,IF(AND(D45&lt;&gt;'選項&amp;設定'!$K$7,$G$6='選項&amp;設定'!$C$8,G45&gt;20010),ROUNDDOWN(G45*10%,0),IF(AND(D45&lt;&gt;'選項&amp;設定'!$K$7,$G$6='選項&amp;設定'!$C$8,G45&lt;20011),0,IF(AND(D45&lt;&gt;'選項&amp;設定'!$K$7,$G$6='選項&amp;設定'!$C$9),0,ROUNDDOWN(G45*20%,0)))))))))</f>
        <v>0</v>
      </c>
      <c r="J45" s="49" t="str">
        <f>IF(D45='選項&amp;設定'!$K$8,"聲明當年度居留達183天"," ")</f>
        <v xml:space="preserve"> </v>
      </c>
      <c r="K45" s="50"/>
      <c r="L45" s="33"/>
      <c r="M45" s="64" t="str">
        <f t="shared" si="2"/>
        <v/>
      </c>
    </row>
    <row r="46" spans="1:13" ht="34.5" customHeight="1" x14ac:dyDescent="0.25">
      <c r="A46" s="29">
        <v>35</v>
      </c>
      <c r="B46" s="36"/>
      <c r="C46" s="33"/>
      <c r="D46" s="24"/>
      <c r="E46" s="24"/>
      <c r="F46" s="30"/>
      <c r="G46" s="30"/>
      <c r="H46" s="34">
        <f>IF($G$6=50,F46*'選項&amp;設定'!$G$4,0)</f>
        <v>0</v>
      </c>
      <c r="I46" s="34">
        <f>IF(AND(D46&lt;&gt;'選項&amp;設定'!$K$7,$G$6='選項&amp;設定'!$C$5),0,IF(AND(D46='選項&amp;設定'!$K$7,$G$6='選項&amp;設定'!$C$5,G46&lt;=('選項&amp;設定'!$I$6)),ROUNDDOWN(G46*'選項&amp;設定'!$J$6,0),IF(AND(D46='選項&amp;設定'!$K$7,$G$6='選項&amp;設定'!$C$5,G46&gt;('選項&amp;設定'!$I$6)),ROUNDDOWN(G46*'選項&amp;設定'!$J$7,0),IF(AND(D46&lt;&gt;'選項&amp;設定'!$K$7,$G$6='選項&amp;設定'!$C$7,G46&gt;20010),ROUNDDOWN(G46*10%,0),IF(AND(D46&lt;&gt;'選項&amp;設定'!$K$7,$G$6='選項&amp;設定'!$C$7,G46&lt;20011),0,IF(AND(D46&lt;&gt;'選項&amp;設定'!$K$7,$G$6='選項&amp;設定'!$C$8,G46&gt;20010),ROUNDDOWN(G46*10%,0),IF(AND(D46&lt;&gt;'選項&amp;設定'!$K$7,$G$6='選項&amp;設定'!$C$8,G46&lt;20011),0,IF(AND(D46&lt;&gt;'選項&amp;設定'!$K$7,$G$6='選項&amp;設定'!$C$9),0,ROUNDDOWN(G46*20%,0)))))))))</f>
        <v>0</v>
      </c>
      <c r="J46" s="49" t="str">
        <f>IF(D46='選項&amp;設定'!$K$8,"聲明當年度居留達183天"," ")</f>
        <v xml:space="preserve"> </v>
      </c>
      <c r="K46" s="50"/>
      <c r="L46" s="33"/>
      <c r="M46" s="64" t="str">
        <f t="shared" si="2"/>
        <v/>
      </c>
    </row>
    <row r="47" spans="1:13" ht="34.5" customHeight="1" x14ac:dyDescent="0.25">
      <c r="A47" s="29">
        <v>36</v>
      </c>
      <c r="B47" s="36"/>
      <c r="C47" s="33"/>
      <c r="D47" s="24"/>
      <c r="E47" s="24"/>
      <c r="F47" s="30"/>
      <c r="G47" s="30"/>
      <c r="H47" s="34">
        <f>IF($G$6=50,F47*'選項&amp;設定'!$G$4,0)</f>
        <v>0</v>
      </c>
      <c r="I47" s="34">
        <f>IF(AND(D47&lt;&gt;'選項&amp;設定'!$K$7,$G$6='選項&amp;設定'!$C$5),0,IF(AND(D47='選項&amp;設定'!$K$7,$G$6='選項&amp;設定'!$C$5,G47&lt;=('選項&amp;設定'!$I$6)),ROUNDDOWN(G47*'選項&amp;設定'!$J$6,0),IF(AND(D47='選項&amp;設定'!$K$7,$G$6='選項&amp;設定'!$C$5,G47&gt;('選項&amp;設定'!$I$6)),ROUNDDOWN(G47*'選項&amp;設定'!$J$7,0),IF(AND(D47&lt;&gt;'選項&amp;設定'!$K$7,$G$6='選項&amp;設定'!$C$7,G47&gt;20010),ROUNDDOWN(G47*10%,0),IF(AND(D47&lt;&gt;'選項&amp;設定'!$K$7,$G$6='選項&amp;設定'!$C$7,G47&lt;20011),0,IF(AND(D47&lt;&gt;'選項&amp;設定'!$K$7,$G$6='選項&amp;設定'!$C$8,G47&gt;20010),ROUNDDOWN(G47*10%,0),IF(AND(D47&lt;&gt;'選項&amp;設定'!$K$7,$G$6='選項&amp;設定'!$C$8,G47&lt;20011),0,IF(AND(D47&lt;&gt;'選項&amp;設定'!$K$7,$G$6='選項&amp;設定'!$C$9),0,ROUNDDOWN(G47*20%,0)))))))))</f>
        <v>0</v>
      </c>
      <c r="J47" s="49" t="str">
        <f>IF(D47='選項&amp;設定'!$K$8,"聲明當年度居留達183天"," ")</f>
        <v xml:space="preserve"> </v>
      </c>
      <c r="K47" s="50"/>
      <c r="L47" s="33"/>
      <c r="M47" s="64" t="str">
        <f t="shared" si="2"/>
        <v/>
      </c>
    </row>
    <row r="48" spans="1:13" ht="34.5" customHeight="1" x14ac:dyDescent="0.25">
      <c r="A48" s="29">
        <v>37</v>
      </c>
      <c r="B48" s="36"/>
      <c r="C48" s="33"/>
      <c r="D48" s="24"/>
      <c r="E48" s="24"/>
      <c r="F48" s="30"/>
      <c r="G48" s="30"/>
      <c r="H48" s="34">
        <f>IF($G$6=50,F48*'選項&amp;設定'!$G$4,0)</f>
        <v>0</v>
      </c>
      <c r="I48" s="34">
        <f>IF(AND(D48&lt;&gt;'選項&amp;設定'!$K$7,$G$6='選項&amp;設定'!$C$5),0,IF(AND(D48='選項&amp;設定'!$K$7,$G$6='選項&amp;設定'!$C$5,G48&lt;=('選項&amp;設定'!$I$6)),ROUNDDOWN(G48*'選項&amp;設定'!$J$6,0),IF(AND(D48='選項&amp;設定'!$K$7,$G$6='選項&amp;設定'!$C$5,G48&gt;('選項&amp;設定'!$I$6)),ROUNDDOWN(G48*'選項&amp;設定'!$J$7,0),IF(AND(D48&lt;&gt;'選項&amp;設定'!$K$7,$G$6='選項&amp;設定'!$C$7,G48&gt;20010),ROUNDDOWN(G48*10%,0),IF(AND(D48&lt;&gt;'選項&amp;設定'!$K$7,$G$6='選項&amp;設定'!$C$7,G48&lt;20011),0,IF(AND(D48&lt;&gt;'選項&amp;設定'!$K$7,$G$6='選項&amp;設定'!$C$8,G48&gt;20010),ROUNDDOWN(G48*10%,0),IF(AND(D48&lt;&gt;'選項&amp;設定'!$K$7,$G$6='選項&amp;設定'!$C$8,G48&lt;20011),0,IF(AND(D48&lt;&gt;'選項&amp;設定'!$K$7,$G$6='選項&amp;設定'!$C$9),0,ROUNDDOWN(G48*20%,0)))))))))</f>
        <v>0</v>
      </c>
      <c r="J48" s="49" t="str">
        <f>IF(D48='選項&amp;設定'!$K$8,"聲明當年度居留達183天"," ")</f>
        <v xml:space="preserve"> </v>
      </c>
      <c r="K48" s="50"/>
      <c r="L48" s="33"/>
      <c r="M48" s="64" t="str">
        <f t="shared" si="2"/>
        <v/>
      </c>
    </row>
    <row r="49" spans="1:13" ht="34.5" customHeight="1" x14ac:dyDescent="0.25">
      <c r="A49" s="29">
        <v>38</v>
      </c>
      <c r="B49" s="36"/>
      <c r="C49" s="33"/>
      <c r="D49" s="24"/>
      <c r="E49" s="24"/>
      <c r="F49" s="30"/>
      <c r="G49" s="30"/>
      <c r="H49" s="34">
        <f>IF($G$6=50,F49*'選項&amp;設定'!$G$4,0)</f>
        <v>0</v>
      </c>
      <c r="I49" s="34">
        <f>IF(AND(D49&lt;&gt;'選項&amp;設定'!$K$7,$G$6='選項&amp;設定'!$C$5),0,IF(AND(D49='選項&amp;設定'!$K$7,$G$6='選項&amp;設定'!$C$5,G49&lt;=('選項&amp;設定'!$I$6)),ROUNDDOWN(G49*'選項&amp;設定'!$J$6,0),IF(AND(D49='選項&amp;設定'!$K$7,$G$6='選項&amp;設定'!$C$5,G49&gt;('選項&amp;設定'!$I$6)),ROUNDDOWN(G49*'選項&amp;設定'!$J$7,0),IF(AND(D49&lt;&gt;'選項&amp;設定'!$K$7,$G$6='選項&amp;設定'!$C$7,G49&gt;20010),ROUNDDOWN(G49*10%,0),IF(AND(D49&lt;&gt;'選項&amp;設定'!$K$7,$G$6='選項&amp;設定'!$C$7,G49&lt;20011),0,IF(AND(D49&lt;&gt;'選項&amp;設定'!$K$7,$G$6='選項&amp;設定'!$C$8,G49&gt;20010),ROUNDDOWN(G49*10%,0),IF(AND(D49&lt;&gt;'選項&amp;設定'!$K$7,$G$6='選項&amp;設定'!$C$8,G49&lt;20011),0,IF(AND(D49&lt;&gt;'選項&amp;設定'!$K$7,$G$6='選項&amp;設定'!$C$9),0,ROUNDDOWN(G49*20%,0)))))))))</f>
        <v>0</v>
      </c>
      <c r="J49" s="49" t="str">
        <f>IF(D49='選項&amp;設定'!$K$8,"聲明當年度居留達183天"," ")</f>
        <v xml:space="preserve"> </v>
      </c>
      <c r="K49" s="50"/>
      <c r="L49" s="33"/>
      <c r="M49" s="64" t="str">
        <f t="shared" si="2"/>
        <v/>
      </c>
    </row>
    <row r="50" spans="1:13" ht="34.5" customHeight="1" x14ac:dyDescent="0.25">
      <c r="A50" s="29">
        <v>39</v>
      </c>
      <c r="B50" s="36"/>
      <c r="C50" s="33"/>
      <c r="D50" s="24"/>
      <c r="E50" s="24"/>
      <c r="F50" s="30"/>
      <c r="G50" s="30"/>
      <c r="H50" s="34">
        <f>IF($G$6=50,F50*'選項&amp;設定'!$G$4,0)</f>
        <v>0</v>
      </c>
      <c r="I50" s="34">
        <f>IF(AND(D50&lt;&gt;'選項&amp;設定'!$K$7,$G$6='選項&amp;設定'!$C$5),0,IF(AND(D50='選項&amp;設定'!$K$7,$G$6='選項&amp;設定'!$C$5,G50&lt;=('選項&amp;設定'!$I$6)),ROUNDDOWN(G50*'選項&amp;設定'!$J$6,0),IF(AND(D50='選項&amp;設定'!$K$7,$G$6='選項&amp;設定'!$C$5,G50&gt;('選項&amp;設定'!$I$6)),ROUNDDOWN(G50*'選項&amp;設定'!$J$7,0),IF(AND(D50&lt;&gt;'選項&amp;設定'!$K$7,$G$6='選項&amp;設定'!$C$7,G50&gt;20010),ROUNDDOWN(G50*10%,0),IF(AND(D50&lt;&gt;'選項&amp;設定'!$K$7,$G$6='選項&amp;設定'!$C$7,G50&lt;20011),0,IF(AND(D50&lt;&gt;'選項&amp;設定'!$K$7,$G$6='選項&amp;設定'!$C$8,G50&gt;20010),ROUNDDOWN(G50*10%,0),IF(AND(D50&lt;&gt;'選項&amp;設定'!$K$7,$G$6='選項&amp;設定'!$C$8,G50&lt;20011),0,IF(AND(D50&lt;&gt;'選項&amp;設定'!$K$7,$G$6='選項&amp;設定'!$C$9),0,ROUNDDOWN(G50*20%,0)))))))))</f>
        <v>0</v>
      </c>
      <c r="J50" s="49" t="str">
        <f>IF(D50='選項&amp;設定'!$K$8,"聲明當年度居留達183天"," ")</f>
        <v xml:space="preserve"> </v>
      </c>
      <c r="K50" s="50"/>
      <c r="L50" s="33"/>
      <c r="M50" s="64" t="str">
        <f t="shared" si="2"/>
        <v/>
      </c>
    </row>
    <row r="51" spans="1:13" ht="34.5" customHeight="1" x14ac:dyDescent="0.25">
      <c r="A51" s="29">
        <v>40</v>
      </c>
      <c r="B51" s="36"/>
      <c r="C51" s="33"/>
      <c r="D51" s="24"/>
      <c r="E51" s="24"/>
      <c r="F51" s="30"/>
      <c r="G51" s="30"/>
      <c r="H51" s="34">
        <f>IF($G$6=50,F51*'選項&amp;設定'!$G$4,0)</f>
        <v>0</v>
      </c>
      <c r="I51" s="34">
        <f>IF(AND(D51&lt;&gt;'選項&amp;設定'!$K$7,$G$6='選項&amp;設定'!$C$5),0,IF(AND(D51='選項&amp;設定'!$K$7,$G$6='選項&amp;設定'!$C$5,G51&lt;=('選項&amp;設定'!$I$6)),ROUNDDOWN(G51*'選項&amp;設定'!$J$6,0),IF(AND(D51='選項&amp;設定'!$K$7,$G$6='選項&amp;設定'!$C$5,G51&gt;('選項&amp;設定'!$I$6)),ROUNDDOWN(G51*'選項&amp;設定'!$J$7,0),IF(AND(D51&lt;&gt;'選項&amp;設定'!$K$7,$G$6='選項&amp;設定'!$C$7,G51&gt;20010),ROUNDDOWN(G51*10%,0),IF(AND(D51&lt;&gt;'選項&amp;設定'!$K$7,$G$6='選項&amp;設定'!$C$7,G51&lt;20011),0,IF(AND(D51&lt;&gt;'選項&amp;設定'!$K$7,$G$6='選項&amp;設定'!$C$8,G51&gt;20010),ROUNDDOWN(G51*10%,0),IF(AND(D51&lt;&gt;'選項&amp;設定'!$K$7,$G$6='選項&amp;設定'!$C$8,G51&lt;20011),0,IF(AND(D51&lt;&gt;'選項&amp;設定'!$K$7,$G$6='選項&amp;設定'!$C$9),0,ROUNDDOWN(G51*20%,0)))))))))</f>
        <v>0</v>
      </c>
      <c r="J51" s="49" t="str">
        <f>IF(D51='選項&amp;設定'!$K$8,"聲明當年度居留達183天"," ")</f>
        <v xml:space="preserve"> </v>
      </c>
      <c r="K51" s="50"/>
      <c r="L51" s="33"/>
      <c r="M51" s="64" t="str">
        <f t="shared" si="2"/>
        <v/>
      </c>
    </row>
    <row r="52" spans="1:13" ht="34.5" customHeight="1" x14ac:dyDescent="0.25">
      <c r="A52" s="29">
        <v>41</v>
      </c>
      <c r="B52" s="36"/>
      <c r="C52" s="33"/>
      <c r="D52" s="24"/>
      <c r="E52" s="24"/>
      <c r="F52" s="30"/>
      <c r="G52" s="30"/>
      <c r="H52" s="34">
        <f>IF($G$6=50,F52*'選項&amp;設定'!$G$4,0)</f>
        <v>0</v>
      </c>
      <c r="I52" s="34">
        <f>IF(AND(D52&lt;&gt;'選項&amp;設定'!$K$7,$G$6='選項&amp;設定'!$C$5),0,IF(AND(D52='選項&amp;設定'!$K$7,$G$6='選項&amp;設定'!$C$5,G52&lt;=('選項&amp;設定'!$I$6)),ROUNDDOWN(G52*'選項&amp;設定'!$J$6,0),IF(AND(D52='選項&amp;設定'!$K$7,$G$6='選項&amp;設定'!$C$5,G52&gt;('選項&amp;設定'!$I$6)),ROUNDDOWN(G52*'選項&amp;設定'!$J$7,0),IF(AND(D52&lt;&gt;'選項&amp;設定'!$K$7,$G$6='選項&amp;設定'!$C$7,G52&gt;20010),ROUNDDOWN(G52*10%,0),IF(AND(D52&lt;&gt;'選項&amp;設定'!$K$7,$G$6='選項&amp;設定'!$C$7,G52&lt;20011),0,IF(AND(D52&lt;&gt;'選項&amp;設定'!$K$7,$G$6='選項&amp;設定'!$C$8,G52&gt;20010),ROUNDDOWN(G52*10%,0),IF(AND(D52&lt;&gt;'選項&amp;設定'!$K$7,$G$6='選項&amp;設定'!$C$8,G52&lt;20011),0,IF(AND(D52&lt;&gt;'選項&amp;設定'!$K$7,$G$6='選項&amp;設定'!$C$9),0,ROUNDDOWN(G52*20%,0)))))))))</f>
        <v>0</v>
      </c>
      <c r="J52" s="49" t="str">
        <f>IF(D52='選項&amp;設定'!$K$8,"聲明當年度居留達183天"," ")</f>
        <v xml:space="preserve"> </v>
      </c>
      <c r="K52" s="50"/>
      <c r="L52" s="33"/>
      <c r="M52" s="64" t="str">
        <f t="shared" si="2"/>
        <v/>
      </c>
    </row>
    <row r="53" spans="1:13" ht="34.5" customHeight="1" x14ac:dyDescent="0.25">
      <c r="A53" s="29">
        <v>42</v>
      </c>
      <c r="B53" s="36"/>
      <c r="C53" s="33"/>
      <c r="D53" s="24"/>
      <c r="E53" s="24"/>
      <c r="F53" s="30"/>
      <c r="G53" s="30"/>
      <c r="H53" s="34">
        <f>IF($G$6=50,F53*'選項&amp;設定'!$G$4,0)</f>
        <v>0</v>
      </c>
      <c r="I53" s="34">
        <f>IF(AND(D53&lt;&gt;'選項&amp;設定'!$K$7,$G$6='選項&amp;設定'!$C$5),0,IF(AND(D53='選項&amp;設定'!$K$7,$G$6='選項&amp;設定'!$C$5,G53&lt;=('選項&amp;設定'!$I$6)),ROUNDDOWN(G53*'選項&amp;設定'!$J$6,0),IF(AND(D53='選項&amp;設定'!$K$7,$G$6='選項&amp;設定'!$C$5,G53&gt;('選項&amp;設定'!$I$6)),ROUNDDOWN(G53*'選項&amp;設定'!$J$7,0),IF(AND(D53&lt;&gt;'選項&amp;設定'!$K$7,$G$6='選項&amp;設定'!$C$7,G53&gt;20010),ROUNDDOWN(G53*10%,0),IF(AND(D53&lt;&gt;'選項&amp;設定'!$K$7,$G$6='選項&amp;設定'!$C$7,G53&lt;20011),0,IF(AND(D53&lt;&gt;'選項&amp;設定'!$K$7,$G$6='選項&amp;設定'!$C$8,G53&gt;20010),ROUNDDOWN(G53*10%,0),IF(AND(D53&lt;&gt;'選項&amp;設定'!$K$7,$G$6='選項&amp;設定'!$C$8,G53&lt;20011),0,IF(AND(D53&lt;&gt;'選項&amp;設定'!$K$7,$G$6='選項&amp;設定'!$C$9),0,ROUNDDOWN(G53*20%,0)))))))))</f>
        <v>0</v>
      </c>
      <c r="J53" s="49" t="str">
        <f>IF(D53='選項&amp;設定'!$K$8,"聲明當年度居留達183天"," ")</f>
        <v xml:space="preserve"> </v>
      </c>
      <c r="K53" s="50"/>
      <c r="L53" s="33"/>
      <c r="M53" s="64" t="str">
        <f t="shared" si="2"/>
        <v/>
      </c>
    </row>
    <row r="54" spans="1:13" ht="34.5" customHeight="1" x14ac:dyDescent="0.25">
      <c r="A54" s="29">
        <v>43</v>
      </c>
      <c r="B54" s="36"/>
      <c r="C54" s="33"/>
      <c r="D54" s="24"/>
      <c r="E54" s="24"/>
      <c r="F54" s="30"/>
      <c r="G54" s="30"/>
      <c r="H54" s="34">
        <f>IF($G$6=50,F54*'選項&amp;設定'!$G$4,0)</f>
        <v>0</v>
      </c>
      <c r="I54" s="34">
        <f>IF(AND(D54&lt;&gt;'選項&amp;設定'!$K$7,$G$6='選項&amp;設定'!$C$5),0,IF(AND(D54='選項&amp;設定'!$K$7,$G$6='選項&amp;設定'!$C$5,G54&lt;=('選項&amp;設定'!$I$6)),ROUNDDOWN(G54*'選項&amp;設定'!$J$6,0),IF(AND(D54='選項&amp;設定'!$K$7,$G$6='選項&amp;設定'!$C$5,G54&gt;('選項&amp;設定'!$I$6)),ROUNDDOWN(G54*'選項&amp;設定'!$J$7,0),IF(AND(D54&lt;&gt;'選項&amp;設定'!$K$7,$G$6='選項&amp;設定'!$C$7,G54&gt;20010),ROUNDDOWN(G54*10%,0),IF(AND(D54&lt;&gt;'選項&amp;設定'!$K$7,$G$6='選項&amp;設定'!$C$7,G54&lt;20011),0,IF(AND(D54&lt;&gt;'選項&amp;設定'!$K$7,$G$6='選項&amp;設定'!$C$8,G54&gt;20010),ROUNDDOWN(G54*10%,0),IF(AND(D54&lt;&gt;'選項&amp;設定'!$K$7,$G$6='選項&amp;設定'!$C$8,G54&lt;20011),0,IF(AND(D54&lt;&gt;'選項&amp;設定'!$K$7,$G$6='選項&amp;設定'!$C$9),0,ROUNDDOWN(G54*20%,0)))))))))</f>
        <v>0</v>
      </c>
      <c r="J54" s="49" t="str">
        <f>IF(D54='選項&amp;設定'!$K$8,"聲明當年度居留達183天"," ")</f>
        <v xml:space="preserve"> </v>
      </c>
      <c r="K54" s="50"/>
      <c r="L54" s="33"/>
      <c r="M54" s="64" t="str">
        <f t="shared" si="2"/>
        <v/>
      </c>
    </row>
    <row r="55" spans="1:13" ht="34.5" customHeight="1" x14ac:dyDescent="0.25">
      <c r="A55" s="29">
        <v>44</v>
      </c>
      <c r="B55" s="36"/>
      <c r="C55" s="33"/>
      <c r="D55" s="24"/>
      <c r="E55" s="24"/>
      <c r="F55" s="30"/>
      <c r="G55" s="30"/>
      <c r="H55" s="34">
        <f>IF($G$6=50,F55*'選項&amp;設定'!$G$4,0)</f>
        <v>0</v>
      </c>
      <c r="I55" s="34">
        <f>IF(AND(D55&lt;&gt;'選項&amp;設定'!$K$7,$G$6='選項&amp;設定'!$C$5),0,IF(AND(D55='選項&amp;設定'!$K$7,$G$6='選項&amp;設定'!$C$5,G55&lt;=('選項&amp;設定'!$I$6)),ROUNDDOWN(G55*'選項&amp;設定'!$J$6,0),IF(AND(D55='選項&amp;設定'!$K$7,$G$6='選項&amp;設定'!$C$5,G55&gt;('選項&amp;設定'!$I$6)),ROUNDDOWN(G55*'選項&amp;設定'!$J$7,0),IF(AND(D55&lt;&gt;'選項&amp;設定'!$K$7,$G$6='選項&amp;設定'!$C$7,G55&gt;20010),ROUNDDOWN(G55*10%,0),IF(AND(D55&lt;&gt;'選項&amp;設定'!$K$7,$G$6='選項&amp;設定'!$C$7,G55&lt;20011),0,IF(AND(D55&lt;&gt;'選項&amp;設定'!$K$7,$G$6='選項&amp;設定'!$C$8,G55&gt;20010),ROUNDDOWN(G55*10%,0),IF(AND(D55&lt;&gt;'選項&amp;設定'!$K$7,$G$6='選項&amp;設定'!$C$8,G55&lt;20011),0,IF(AND(D55&lt;&gt;'選項&amp;設定'!$K$7,$G$6='選項&amp;設定'!$C$9),0,ROUNDDOWN(G55*20%,0)))))))))</f>
        <v>0</v>
      </c>
      <c r="J55" s="49" t="str">
        <f>IF(D55='選項&amp;設定'!$K$8,"聲明當年度居留達183天"," ")</f>
        <v xml:space="preserve"> </v>
      </c>
      <c r="K55" s="50"/>
      <c r="L55" s="33"/>
      <c r="M55" s="64" t="str">
        <f t="shared" si="2"/>
        <v/>
      </c>
    </row>
    <row r="56" spans="1:13" ht="34.5" customHeight="1" x14ac:dyDescent="0.25">
      <c r="A56" s="29">
        <v>45</v>
      </c>
      <c r="B56" s="36"/>
      <c r="C56" s="33"/>
      <c r="D56" s="24"/>
      <c r="E56" s="24"/>
      <c r="F56" s="30"/>
      <c r="G56" s="30"/>
      <c r="H56" s="34">
        <f>IF($G$6=50,F56*'選項&amp;設定'!$G$4,0)</f>
        <v>0</v>
      </c>
      <c r="I56" s="34">
        <f>IF(AND(D56&lt;&gt;'選項&amp;設定'!$K$7,$G$6='選項&amp;設定'!$C$5),0,IF(AND(D56='選項&amp;設定'!$K$7,$G$6='選項&amp;設定'!$C$5,G56&lt;=('選項&amp;設定'!$I$6)),ROUNDDOWN(G56*'選項&amp;設定'!$J$6,0),IF(AND(D56='選項&amp;設定'!$K$7,$G$6='選項&amp;設定'!$C$5,G56&gt;('選項&amp;設定'!$I$6)),ROUNDDOWN(G56*'選項&amp;設定'!$J$7,0),IF(AND(D56&lt;&gt;'選項&amp;設定'!$K$7,$G$6='選項&amp;設定'!$C$7,G56&gt;20010),ROUNDDOWN(G56*10%,0),IF(AND(D56&lt;&gt;'選項&amp;設定'!$K$7,$G$6='選項&amp;設定'!$C$7,G56&lt;20011),0,IF(AND(D56&lt;&gt;'選項&amp;設定'!$K$7,$G$6='選項&amp;設定'!$C$8,G56&gt;20010),ROUNDDOWN(G56*10%,0),IF(AND(D56&lt;&gt;'選項&amp;設定'!$K$7,$G$6='選項&amp;設定'!$C$8,G56&lt;20011),0,IF(AND(D56&lt;&gt;'選項&amp;設定'!$K$7,$G$6='選項&amp;設定'!$C$9),0,ROUNDDOWN(G56*20%,0)))))))))</f>
        <v>0</v>
      </c>
      <c r="J56" s="49" t="str">
        <f>IF(D56='選項&amp;設定'!$K$8,"聲明當年度居留達183天"," ")</f>
        <v xml:space="preserve"> </v>
      </c>
      <c r="K56" s="50"/>
      <c r="L56" s="33"/>
      <c r="M56" s="64" t="str">
        <f t="shared" si="2"/>
        <v/>
      </c>
    </row>
    <row r="57" spans="1:13" ht="34.5" customHeight="1" x14ac:dyDescent="0.25">
      <c r="A57" s="29">
        <v>46</v>
      </c>
      <c r="B57" s="36"/>
      <c r="C57" s="33"/>
      <c r="D57" s="24"/>
      <c r="E57" s="24"/>
      <c r="F57" s="30"/>
      <c r="G57" s="30"/>
      <c r="H57" s="34">
        <f>IF($G$6=50,F57*'選項&amp;設定'!$G$4,0)</f>
        <v>0</v>
      </c>
      <c r="I57" s="34">
        <f>IF(AND(D57&lt;&gt;'選項&amp;設定'!$K$7,$G$6='選項&amp;設定'!$C$5),0,IF(AND(D57='選項&amp;設定'!$K$7,$G$6='選項&amp;設定'!$C$5,G57&lt;=('選項&amp;設定'!$I$6)),ROUNDDOWN(G57*'選項&amp;設定'!$J$6,0),IF(AND(D57='選項&amp;設定'!$K$7,$G$6='選項&amp;設定'!$C$5,G57&gt;('選項&amp;設定'!$I$6)),ROUNDDOWN(G57*'選項&amp;設定'!$J$7,0),IF(AND(D57&lt;&gt;'選項&amp;設定'!$K$7,$G$6='選項&amp;設定'!$C$7,G57&gt;20010),ROUNDDOWN(G57*10%,0),IF(AND(D57&lt;&gt;'選項&amp;設定'!$K$7,$G$6='選項&amp;設定'!$C$7,G57&lt;20011),0,IF(AND(D57&lt;&gt;'選項&amp;設定'!$K$7,$G$6='選項&amp;設定'!$C$8,G57&gt;20010),ROUNDDOWN(G57*10%,0),IF(AND(D57&lt;&gt;'選項&amp;設定'!$K$7,$G$6='選項&amp;設定'!$C$8,G57&lt;20011),0,IF(AND(D57&lt;&gt;'選項&amp;設定'!$K$7,$G$6='選項&amp;設定'!$C$9),0,ROUNDDOWN(G57*20%,0)))))))))</f>
        <v>0</v>
      </c>
      <c r="J57" s="49" t="str">
        <f>IF(D57='選項&amp;設定'!$K$8,"聲明當年度居留達183天"," ")</f>
        <v xml:space="preserve"> </v>
      </c>
      <c r="K57" s="50"/>
      <c r="L57" s="33"/>
      <c r="M57" s="64" t="str">
        <f t="shared" si="2"/>
        <v/>
      </c>
    </row>
    <row r="58" spans="1:13" ht="34.5" customHeight="1" x14ac:dyDescent="0.25">
      <c r="A58" s="29">
        <v>47</v>
      </c>
      <c r="B58" s="36"/>
      <c r="C58" s="33"/>
      <c r="D58" s="24"/>
      <c r="E58" s="24"/>
      <c r="F58" s="30"/>
      <c r="G58" s="30"/>
      <c r="H58" s="34">
        <f>IF($G$6=50,F58*'選項&amp;設定'!$G$4,0)</f>
        <v>0</v>
      </c>
      <c r="I58" s="34">
        <f>IF(AND(D58&lt;&gt;'選項&amp;設定'!$K$7,$G$6='選項&amp;設定'!$C$5),0,IF(AND(D58='選項&amp;設定'!$K$7,$G$6='選項&amp;設定'!$C$5,G58&lt;=('選項&amp;設定'!$I$6)),ROUNDDOWN(G58*'選項&amp;設定'!$J$6,0),IF(AND(D58='選項&amp;設定'!$K$7,$G$6='選項&amp;設定'!$C$5,G58&gt;('選項&amp;設定'!$I$6)),ROUNDDOWN(G58*'選項&amp;設定'!$J$7,0),IF(AND(D58&lt;&gt;'選項&amp;設定'!$K$7,$G$6='選項&amp;設定'!$C$7,G58&gt;20010),ROUNDDOWN(G58*10%,0),IF(AND(D58&lt;&gt;'選項&amp;設定'!$K$7,$G$6='選項&amp;設定'!$C$7,G58&lt;20011),0,IF(AND(D58&lt;&gt;'選項&amp;設定'!$K$7,$G$6='選項&amp;設定'!$C$8,G58&gt;20010),ROUNDDOWN(G58*10%,0),IF(AND(D58&lt;&gt;'選項&amp;設定'!$K$7,$G$6='選項&amp;設定'!$C$8,G58&lt;20011),0,IF(AND(D58&lt;&gt;'選項&amp;設定'!$K$7,$G$6='選項&amp;設定'!$C$9),0,ROUNDDOWN(G58*20%,0)))))))))</f>
        <v>0</v>
      </c>
      <c r="J58" s="49" t="str">
        <f>IF(D58='選項&amp;設定'!$K$8,"聲明當年度居留達183天"," ")</f>
        <v xml:space="preserve"> </v>
      </c>
      <c r="K58" s="50"/>
      <c r="L58" s="33"/>
      <c r="M58" s="64" t="str">
        <f t="shared" si="2"/>
        <v/>
      </c>
    </row>
    <row r="59" spans="1:13" ht="34.5" customHeight="1" x14ac:dyDescent="0.25">
      <c r="A59" s="29">
        <v>48</v>
      </c>
      <c r="B59" s="36"/>
      <c r="C59" s="33"/>
      <c r="D59" s="24"/>
      <c r="E59" s="24"/>
      <c r="F59" s="30"/>
      <c r="G59" s="30"/>
      <c r="H59" s="34">
        <f>IF($G$6=50,F59*'選項&amp;設定'!$G$4,0)</f>
        <v>0</v>
      </c>
      <c r="I59" s="34">
        <f>IF(AND(D59&lt;&gt;'選項&amp;設定'!$K$7,$G$6='選項&amp;設定'!$C$5),0,IF(AND(D59='選項&amp;設定'!$K$7,$G$6='選項&amp;設定'!$C$5,G59&lt;=('選項&amp;設定'!$I$6)),ROUNDDOWN(G59*'選項&amp;設定'!$J$6,0),IF(AND(D59='選項&amp;設定'!$K$7,$G$6='選項&amp;設定'!$C$5,G59&gt;('選項&amp;設定'!$I$6)),ROUNDDOWN(G59*'選項&amp;設定'!$J$7,0),IF(AND(D59&lt;&gt;'選項&amp;設定'!$K$7,$G$6='選項&amp;設定'!$C$7,G59&gt;20010),ROUNDDOWN(G59*10%,0),IF(AND(D59&lt;&gt;'選項&amp;設定'!$K$7,$G$6='選項&amp;設定'!$C$7,G59&lt;20011),0,IF(AND(D59&lt;&gt;'選項&amp;設定'!$K$7,$G$6='選項&amp;設定'!$C$8,G59&gt;20010),ROUNDDOWN(G59*10%,0),IF(AND(D59&lt;&gt;'選項&amp;設定'!$K$7,$G$6='選項&amp;設定'!$C$8,G59&lt;20011),0,IF(AND(D59&lt;&gt;'選項&amp;設定'!$K$7,$G$6='選項&amp;設定'!$C$9),0,ROUNDDOWN(G59*20%,0)))))))))</f>
        <v>0</v>
      </c>
      <c r="J59" s="49" t="str">
        <f>IF(D59='選項&amp;設定'!$K$8,"聲明當年度居留達183天"," ")</f>
        <v xml:space="preserve"> </v>
      </c>
      <c r="K59" s="50"/>
      <c r="L59" s="33"/>
      <c r="M59" s="64" t="str">
        <f t="shared" si="2"/>
        <v/>
      </c>
    </row>
    <row r="60" spans="1:13" ht="34.5" customHeight="1" x14ac:dyDescent="0.25">
      <c r="A60" s="29">
        <v>49</v>
      </c>
      <c r="B60" s="36"/>
      <c r="C60" s="33"/>
      <c r="D60" s="24"/>
      <c r="E60" s="24"/>
      <c r="F60" s="30"/>
      <c r="G60" s="30"/>
      <c r="H60" s="34">
        <f>IF($G$6=50,F60*'選項&amp;設定'!$G$4,0)</f>
        <v>0</v>
      </c>
      <c r="I60" s="34">
        <f>IF(AND(D60&lt;&gt;'選項&amp;設定'!$K$7,$G$6='選項&amp;設定'!$C$5),0,IF(AND(D60='選項&amp;設定'!$K$7,$G$6='選項&amp;設定'!$C$5,G60&lt;=('選項&amp;設定'!$I$6)),ROUNDDOWN(G60*'選項&amp;設定'!$J$6,0),IF(AND(D60='選項&amp;設定'!$K$7,$G$6='選項&amp;設定'!$C$5,G60&gt;('選項&amp;設定'!$I$6)),ROUNDDOWN(G60*'選項&amp;設定'!$J$7,0),IF(AND(D60&lt;&gt;'選項&amp;設定'!$K$7,$G$6='選項&amp;設定'!$C$7,G60&gt;20010),ROUNDDOWN(G60*10%,0),IF(AND(D60&lt;&gt;'選項&amp;設定'!$K$7,$G$6='選項&amp;設定'!$C$7,G60&lt;20011),0,IF(AND(D60&lt;&gt;'選項&amp;設定'!$K$7,$G$6='選項&amp;設定'!$C$8,G60&gt;20010),ROUNDDOWN(G60*10%,0),IF(AND(D60&lt;&gt;'選項&amp;設定'!$K$7,$G$6='選項&amp;設定'!$C$8,G60&lt;20011),0,IF(AND(D60&lt;&gt;'選項&amp;設定'!$K$7,$G$6='選項&amp;設定'!$C$9),0,ROUNDDOWN(G60*20%,0)))))))))</f>
        <v>0</v>
      </c>
      <c r="J60" s="49" t="str">
        <f>IF(D60='選項&amp;設定'!$K$8,"聲明當年度居留達183天"," ")</f>
        <v xml:space="preserve"> </v>
      </c>
      <c r="K60" s="50"/>
      <c r="L60" s="33"/>
      <c r="M60" s="64" t="str">
        <f t="shared" si="2"/>
        <v/>
      </c>
    </row>
    <row r="61" spans="1:13" ht="34.5" customHeight="1" x14ac:dyDescent="0.25">
      <c r="A61" s="29">
        <v>50</v>
      </c>
      <c r="B61" s="36"/>
      <c r="C61" s="33"/>
      <c r="D61" s="24"/>
      <c r="E61" s="24"/>
      <c r="F61" s="30"/>
      <c r="G61" s="30"/>
      <c r="H61" s="34">
        <f>IF($G$6=50,F61*'選項&amp;設定'!$G$4,0)</f>
        <v>0</v>
      </c>
      <c r="I61" s="34">
        <f>IF(AND(D61&lt;&gt;'選項&amp;設定'!$K$7,$G$6='選項&amp;設定'!$C$5),0,IF(AND(D61='選項&amp;設定'!$K$7,$G$6='選項&amp;設定'!$C$5,G61&lt;=('選項&amp;設定'!$I$6)),ROUNDDOWN(G61*'選項&amp;設定'!$J$6,0),IF(AND(D61='選項&amp;設定'!$K$7,$G$6='選項&amp;設定'!$C$5,G61&gt;('選項&amp;設定'!$I$6)),ROUNDDOWN(G61*'選項&amp;設定'!$J$7,0),IF(AND(D61&lt;&gt;'選項&amp;設定'!$K$7,$G$6='選項&amp;設定'!$C$7,G61&gt;20010),ROUNDDOWN(G61*10%,0),IF(AND(D61&lt;&gt;'選項&amp;設定'!$K$7,$G$6='選項&amp;設定'!$C$7,G61&lt;20011),0,IF(AND(D61&lt;&gt;'選項&amp;設定'!$K$7,$G$6='選項&amp;設定'!$C$8,G61&gt;20010),ROUNDDOWN(G61*10%,0),IF(AND(D61&lt;&gt;'選項&amp;設定'!$K$7,$G$6='選項&amp;設定'!$C$8,G61&lt;20011),0,IF(AND(D61&lt;&gt;'選項&amp;設定'!$K$7,$G$6='選項&amp;設定'!$C$9),0,ROUNDDOWN(G61*20%,0)))))))))</f>
        <v>0</v>
      </c>
      <c r="J61" s="49" t="str">
        <f>IF(D61='選項&amp;設定'!$K$8,"聲明當年度居留達183天"," ")</f>
        <v xml:space="preserve"> </v>
      </c>
      <c r="K61" s="50"/>
      <c r="L61" s="33"/>
      <c r="M61" s="64" t="str">
        <f t="shared" si="2"/>
        <v/>
      </c>
    </row>
    <row r="62" spans="1:13" ht="34.5" customHeight="1" x14ac:dyDescent="0.25">
      <c r="A62" s="29">
        <v>51</v>
      </c>
      <c r="B62" s="36"/>
      <c r="C62" s="33"/>
      <c r="D62" s="24"/>
      <c r="E62" s="24"/>
      <c r="F62" s="30"/>
      <c r="G62" s="30"/>
      <c r="H62" s="34">
        <f>IF($G$6=50,F62*'選項&amp;設定'!$G$4,0)</f>
        <v>0</v>
      </c>
      <c r="I62" s="34">
        <f>IF(AND(D62&lt;&gt;'選項&amp;設定'!$K$7,$G$6='選項&amp;設定'!$C$5),0,IF(AND(D62='選項&amp;設定'!$K$7,$G$6='選項&amp;設定'!$C$5,G62&lt;=('選項&amp;設定'!$I$6)),ROUNDDOWN(G62*'選項&amp;設定'!$J$6,0),IF(AND(D62='選項&amp;設定'!$K$7,$G$6='選項&amp;設定'!$C$5,G62&gt;('選項&amp;設定'!$I$6)),ROUNDDOWN(G62*'選項&amp;設定'!$J$7,0),IF(AND(D62&lt;&gt;'選項&amp;設定'!$K$7,$G$6='選項&amp;設定'!$C$7,G62&gt;20010),ROUNDDOWN(G62*10%,0),IF(AND(D62&lt;&gt;'選項&amp;設定'!$K$7,$G$6='選項&amp;設定'!$C$7,G62&lt;20011),0,IF(AND(D62&lt;&gt;'選項&amp;設定'!$K$7,$G$6='選項&amp;設定'!$C$8,G62&gt;20010),ROUNDDOWN(G62*10%,0),IF(AND(D62&lt;&gt;'選項&amp;設定'!$K$7,$G$6='選項&amp;設定'!$C$8,G62&lt;20011),0,IF(AND(D62&lt;&gt;'選項&amp;設定'!$K$7,$G$6='選項&amp;設定'!$C$9),0,ROUNDDOWN(G62*20%,0)))))))))</f>
        <v>0</v>
      </c>
      <c r="J62" s="49" t="str">
        <f>IF(D62='選項&amp;設定'!$K$8,"聲明當年度居留達183天"," ")</f>
        <v xml:space="preserve"> </v>
      </c>
      <c r="K62" s="50"/>
      <c r="L62" s="33"/>
      <c r="M62" s="64" t="str">
        <f t="shared" si="2"/>
        <v/>
      </c>
    </row>
    <row r="63" spans="1:13" ht="34.5" customHeight="1" x14ac:dyDescent="0.25">
      <c r="A63" s="29">
        <v>52</v>
      </c>
      <c r="B63" s="36"/>
      <c r="C63" s="33"/>
      <c r="D63" s="24"/>
      <c r="E63" s="24"/>
      <c r="F63" s="30"/>
      <c r="G63" s="30"/>
      <c r="H63" s="34">
        <f>IF($G$6=50,F63*'選項&amp;設定'!$G$4,0)</f>
        <v>0</v>
      </c>
      <c r="I63" s="34">
        <f>IF(AND(D63&lt;&gt;'選項&amp;設定'!$K$7,$G$6='選項&amp;設定'!$C$5),0,IF(AND(D63='選項&amp;設定'!$K$7,$G$6='選項&amp;設定'!$C$5,G63&lt;=('選項&amp;設定'!$I$6)),ROUNDDOWN(G63*'選項&amp;設定'!$J$6,0),IF(AND(D63='選項&amp;設定'!$K$7,$G$6='選項&amp;設定'!$C$5,G63&gt;('選項&amp;設定'!$I$6)),ROUNDDOWN(G63*'選項&amp;設定'!$J$7,0),IF(AND(D63&lt;&gt;'選項&amp;設定'!$K$7,$G$6='選項&amp;設定'!$C$7,G63&gt;20010),ROUNDDOWN(G63*10%,0),IF(AND(D63&lt;&gt;'選項&amp;設定'!$K$7,$G$6='選項&amp;設定'!$C$7,G63&lt;20011),0,IF(AND(D63&lt;&gt;'選項&amp;設定'!$K$7,$G$6='選項&amp;設定'!$C$8,G63&gt;20010),ROUNDDOWN(G63*10%,0),IF(AND(D63&lt;&gt;'選項&amp;設定'!$K$7,$G$6='選項&amp;設定'!$C$8,G63&lt;20011),0,IF(AND(D63&lt;&gt;'選項&amp;設定'!$K$7,$G$6='選項&amp;設定'!$C$9),0,ROUNDDOWN(G63*20%,0)))))))))</f>
        <v>0</v>
      </c>
      <c r="J63" s="49" t="str">
        <f>IF(D63='選項&amp;設定'!$K$8,"聲明當年度居留達183天"," ")</f>
        <v xml:space="preserve"> </v>
      </c>
      <c r="K63" s="50"/>
      <c r="L63" s="33"/>
      <c r="M63" s="64" t="str">
        <f t="shared" si="2"/>
        <v/>
      </c>
    </row>
    <row r="64" spans="1:13" ht="34.5" customHeight="1" x14ac:dyDescent="0.25">
      <c r="A64" s="29">
        <v>53</v>
      </c>
      <c r="B64" s="36"/>
      <c r="C64" s="33"/>
      <c r="D64" s="24"/>
      <c r="E64" s="24"/>
      <c r="F64" s="30"/>
      <c r="G64" s="30"/>
      <c r="H64" s="34">
        <f>IF($G$6=50,F64*'選項&amp;設定'!$G$4,0)</f>
        <v>0</v>
      </c>
      <c r="I64" s="34">
        <f>IF(AND(D64&lt;&gt;'選項&amp;設定'!$K$7,$G$6='選項&amp;設定'!$C$5),0,IF(AND(D64='選項&amp;設定'!$K$7,$G$6='選項&amp;設定'!$C$5,G64&lt;=('選項&amp;設定'!$I$6)),ROUNDDOWN(G64*'選項&amp;設定'!$J$6,0),IF(AND(D64='選項&amp;設定'!$K$7,$G$6='選項&amp;設定'!$C$5,G64&gt;('選項&amp;設定'!$I$6)),ROUNDDOWN(G64*'選項&amp;設定'!$J$7,0),IF(AND(D64&lt;&gt;'選項&amp;設定'!$K$7,$G$6='選項&amp;設定'!$C$7,G64&gt;20010),ROUNDDOWN(G64*10%,0),IF(AND(D64&lt;&gt;'選項&amp;設定'!$K$7,$G$6='選項&amp;設定'!$C$7,G64&lt;20011),0,IF(AND(D64&lt;&gt;'選項&amp;設定'!$K$7,$G$6='選項&amp;設定'!$C$8,G64&gt;20010),ROUNDDOWN(G64*10%,0),IF(AND(D64&lt;&gt;'選項&amp;設定'!$K$7,$G$6='選項&amp;設定'!$C$8,G64&lt;20011),0,IF(AND(D64&lt;&gt;'選項&amp;設定'!$K$7,$G$6='選項&amp;設定'!$C$9),0,ROUNDDOWN(G64*20%,0)))))))))</f>
        <v>0</v>
      </c>
      <c r="J64" s="49" t="str">
        <f>IF(D64='選項&amp;設定'!$K$8,"聲明當年度居留達183天"," ")</f>
        <v xml:space="preserve"> </v>
      </c>
      <c r="K64" s="50"/>
      <c r="L64" s="33"/>
      <c r="M64" s="64" t="str">
        <f t="shared" si="2"/>
        <v/>
      </c>
    </row>
    <row r="65" spans="1:13" ht="34.5" customHeight="1" x14ac:dyDescent="0.25">
      <c r="A65" s="29">
        <v>54</v>
      </c>
      <c r="B65" s="36"/>
      <c r="C65" s="33"/>
      <c r="D65" s="24"/>
      <c r="E65" s="24"/>
      <c r="F65" s="30"/>
      <c r="G65" s="30"/>
      <c r="H65" s="34">
        <f>IF($G$6=50,F65*'選項&amp;設定'!$G$4,0)</f>
        <v>0</v>
      </c>
      <c r="I65" s="34">
        <f>IF(AND(D65&lt;&gt;'選項&amp;設定'!$K$7,$G$6='選項&amp;設定'!$C$5),0,IF(AND(D65='選項&amp;設定'!$K$7,$G$6='選項&amp;設定'!$C$5,G65&lt;=('選項&amp;設定'!$I$6)),ROUNDDOWN(G65*'選項&amp;設定'!$J$6,0),IF(AND(D65='選項&amp;設定'!$K$7,$G$6='選項&amp;設定'!$C$5,G65&gt;('選項&amp;設定'!$I$6)),ROUNDDOWN(G65*'選項&amp;設定'!$J$7,0),IF(AND(D65&lt;&gt;'選項&amp;設定'!$K$7,$G$6='選項&amp;設定'!$C$7,G65&gt;20010),ROUNDDOWN(G65*10%,0),IF(AND(D65&lt;&gt;'選項&amp;設定'!$K$7,$G$6='選項&amp;設定'!$C$7,G65&lt;20011),0,IF(AND(D65&lt;&gt;'選項&amp;設定'!$K$7,$G$6='選項&amp;設定'!$C$8,G65&gt;20010),ROUNDDOWN(G65*10%,0),IF(AND(D65&lt;&gt;'選項&amp;設定'!$K$7,$G$6='選項&amp;設定'!$C$8,G65&lt;20011),0,IF(AND(D65&lt;&gt;'選項&amp;設定'!$K$7,$G$6='選項&amp;設定'!$C$9),0,ROUNDDOWN(G65*20%,0)))))))))</f>
        <v>0</v>
      </c>
      <c r="J65" s="49" t="str">
        <f>IF(D65='選項&amp;設定'!$K$8,"聲明當年度居留達183天"," ")</f>
        <v xml:space="preserve"> </v>
      </c>
      <c r="K65" s="50"/>
      <c r="L65" s="33"/>
      <c r="M65" s="64" t="str">
        <f t="shared" si="2"/>
        <v/>
      </c>
    </row>
    <row r="66" spans="1:13" ht="34.5" customHeight="1" x14ac:dyDescent="0.25">
      <c r="A66" s="29">
        <v>55</v>
      </c>
      <c r="B66" s="36"/>
      <c r="C66" s="33"/>
      <c r="D66" s="24"/>
      <c r="E66" s="24"/>
      <c r="F66" s="30"/>
      <c r="G66" s="30"/>
      <c r="H66" s="34">
        <f>IF($G$6=50,F66*'選項&amp;設定'!$G$4,0)</f>
        <v>0</v>
      </c>
      <c r="I66" s="34">
        <f>IF(AND(D66&lt;&gt;'選項&amp;設定'!$K$7,$G$6='選項&amp;設定'!$C$5),0,IF(AND(D66='選項&amp;設定'!$K$7,$G$6='選項&amp;設定'!$C$5,G66&lt;=('選項&amp;設定'!$I$6)),ROUNDDOWN(G66*'選項&amp;設定'!$J$6,0),IF(AND(D66='選項&amp;設定'!$K$7,$G$6='選項&amp;設定'!$C$5,G66&gt;('選項&amp;設定'!$I$6)),ROUNDDOWN(G66*'選項&amp;設定'!$J$7,0),IF(AND(D66&lt;&gt;'選項&amp;設定'!$K$7,$G$6='選項&amp;設定'!$C$7,G66&gt;20010),ROUNDDOWN(G66*10%,0),IF(AND(D66&lt;&gt;'選項&amp;設定'!$K$7,$G$6='選項&amp;設定'!$C$7,G66&lt;20011),0,IF(AND(D66&lt;&gt;'選項&amp;設定'!$K$7,$G$6='選項&amp;設定'!$C$8,G66&gt;20010),ROUNDDOWN(G66*10%,0),IF(AND(D66&lt;&gt;'選項&amp;設定'!$K$7,$G$6='選項&amp;設定'!$C$8,G66&lt;20011),0,IF(AND(D66&lt;&gt;'選項&amp;設定'!$K$7,$G$6='選項&amp;設定'!$C$9),0,ROUNDDOWN(G66*20%,0)))))))))</f>
        <v>0</v>
      </c>
      <c r="J66" s="49" t="str">
        <f>IF(D66='選項&amp;設定'!$K$8,"聲明當年度居留達183天"," ")</f>
        <v xml:space="preserve"> </v>
      </c>
      <c r="K66" s="50"/>
      <c r="L66" s="33"/>
      <c r="M66" s="64" t="str">
        <f t="shared" si="2"/>
        <v/>
      </c>
    </row>
    <row r="67" spans="1:13" ht="34.5" customHeight="1" x14ac:dyDescent="0.25">
      <c r="A67" s="29">
        <v>56</v>
      </c>
      <c r="B67" s="36"/>
      <c r="C67" s="33"/>
      <c r="D67" s="24"/>
      <c r="E67" s="24"/>
      <c r="F67" s="30"/>
      <c r="G67" s="30"/>
      <c r="H67" s="34">
        <f>IF($G$6=50,F67*'選項&amp;設定'!$G$4,0)</f>
        <v>0</v>
      </c>
      <c r="I67" s="34">
        <f>IF(AND(D67&lt;&gt;'選項&amp;設定'!$K$7,$G$6='選項&amp;設定'!$C$5),0,IF(AND(D67='選項&amp;設定'!$K$7,$G$6='選項&amp;設定'!$C$5,G67&lt;=('選項&amp;設定'!$I$6)),ROUNDDOWN(G67*'選項&amp;設定'!$J$6,0),IF(AND(D67='選項&amp;設定'!$K$7,$G$6='選項&amp;設定'!$C$5,G67&gt;('選項&amp;設定'!$I$6)),ROUNDDOWN(G67*'選項&amp;設定'!$J$7,0),IF(AND(D67&lt;&gt;'選項&amp;設定'!$K$7,$G$6='選項&amp;設定'!$C$7,G67&gt;20010),ROUNDDOWN(G67*10%,0),IF(AND(D67&lt;&gt;'選項&amp;設定'!$K$7,$G$6='選項&amp;設定'!$C$7,G67&lt;20011),0,IF(AND(D67&lt;&gt;'選項&amp;設定'!$K$7,$G$6='選項&amp;設定'!$C$8,G67&gt;20010),ROUNDDOWN(G67*10%,0),IF(AND(D67&lt;&gt;'選項&amp;設定'!$K$7,$G$6='選項&amp;設定'!$C$8,G67&lt;20011),0,IF(AND(D67&lt;&gt;'選項&amp;設定'!$K$7,$G$6='選項&amp;設定'!$C$9),0,ROUNDDOWN(G67*20%,0)))))))))</f>
        <v>0</v>
      </c>
      <c r="J67" s="49" t="str">
        <f>IF(D67='選項&amp;設定'!$K$8,"聲明當年度居留達183天"," ")</f>
        <v xml:space="preserve"> </v>
      </c>
      <c r="K67" s="50"/>
      <c r="L67" s="33"/>
      <c r="M67" s="64" t="str">
        <f t="shared" si="2"/>
        <v/>
      </c>
    </row>
    <row r="68" spans="1:13" ht="34.5" customHeight="1" x14ac:dyDescent="0.25">
      <c r="A68" s="29">
        <v>57</v>
      </c>
      <c r="B68" s="36"/>
      <c r="C68" s="33"/>
      <c r="D68" s="24"/>
      <c r="E68" s="24"/>
      <c r="F68" s="30"/>
      <c r="G68" s="30"/>
      <c r="H68" s="34">
        <f>IF($G$6=50,F68*'選項&amp;設定'!$G$4,0)</f>
        <v>0</v>
      </c>
      <c r="I68" s="34">
        <f>IF(AND(D68&lt;&gt;'選項&amp;設定'!$K$7,$G$6='選項&amp;設定'!$C$5),0,IF(AND(D68='選項&amp;設定'!$K$7,$G$6='選項&amp;設定'!$C$5,G68&lt;=('選項&amp;設定'!$I$6)),ROUNDDOWN(G68*'選項&amp;設定'!$J$6,0),IF(AND(D68='選項&amp;設定'!$K$7,$G$6='選項&amp;設定'!$C$5,G68&gt;('選項&amp;設定'!$I$6)),ROUNDDOWN(G68*'選項&amp;設定'!$J$7,0),IF(AND(D68&lt;&gt;'選項&amp;設定'!$K$7,$G$6='選項&amp;設定'!$C$7,G68&gt;20010),ROUNDDOWN(G68*10%,0),IF(AND(D68&lt;&gt;'選項&amp;設定'!$K$7,$G$6='選項&amp;設定'!$C$7,G68&lt;20011),0,IF(AND(D68&lt;&gt;'選項&amp;設定'!$K$7,$G$6='選項&amp;設定'!$C$8,G68&gt;20010),ROUNDDOWN(G68*10%,0),IF(AND(D68&lt;&gt;'選項&amp;設定'!$K$7,$G$6='選項&amp;設定'!$C$8,G68&lt;20011),0,IF(AND(D68&lt;&gt;'選項&amp;設定'!$K$7,$G$6='選項&amp;設定'!$C$9),0,ROUNDDOWN(G68*20%,0)))))))))</f>
        <v>0</v>
      </c>
      <c r="J68" s="49" t="str">
        <f>IF(D68='選項&amp;設定'!$K$8,"聲明當年度居留達183天"," ")</f>
        <v xml:space="preserve"> </v>
      </c>
      <c r="K68" s="50"/>
      <c r="L68" s="33"/>
      <c r="M68" s="64" t="str">
        <f t="shared" si="2"/>
        <v/>
      </c>
    </row>
    <row r="69" spans="1:13" ht="34.5" customHeight="1" x14ac:dyDescent="0.25">
      <c r="A69" s="29">
        <v>58</v>
      </c>
      <c r="B69" s="36"/>
      <c r="C69" s="33"/>
      <c r="D69" s="24"/>
      <c r="E69" s="24"/>
      <c r="F69" s="30"/>
      <c r="G69" s="30"/>
      <c r="H69" s="34">
        <f>IF($G$6=50,F69*'選項&amp;設定'!$G$4,0)</f>
        <v>0</v>
      </c>
      <c r="I69" s="34">
        <f>IF(AND(D69&lt;&gt;'選項&amp;設定'!$K$7,$G$6='選項&amp;設定'!$C$5),0,IF(AND(D69='選項&amp;設定'!$K$7,$G$6='選項&amp;設定'!$C$5,G69&lt;=('選項&amp;設定'!$I$6)),ROUNDDOWN(G69*'選項&amp;設定'!$J$6,0),IF(AND(D69='選項&amp;設定'!$K$7,$G$6='選項&amp;設定'!$C$5,G69&gt;('選項&amp;設定'!$I$6)),ROUNDDOWN(G69*'選項&amp;設定'!$J$7,0),IF(AND(D69&lt;&gt;'選項&amp;設定'!$K$7,$G$6='選項&amp;設定'!$C$7,G69&gt;20010),ROUNDDOWN(G69*10%,0),IF(AND(D69&lt;&gt;'選項&amp;設定'!$K$7,$G$6='選項&amp;設定'!$C$7,G69&lt;20011),0,IF(AND(D69&lt;&gt;'選項&amp;設定'!$K$7,$G$6='選項&amp;設定'!$C$8,G69&gt;20010),ROUNDDOWN(G69*10%,0),IF(AND(D69&lt;&gt;'選項&amp;設定'!$K$7,$G$6='選項&amp;設定'!$C$8,G69&lt;20011),0,IF(AND(D69&lt;&gt;'選項&amp;設定'!$K$7,$G$6='選項&amp;設定'!$C$9),0,ROUNDDOWN(G69*20%,0)))))))))</f>
        <v>0</v>
      </c>
      <c r="J69" s="49" t="str">
        <f>IF(D69='選項&amp;設定'!$K$8,"聲明當年度居留達183天"," ")</f>
        <v xml:space="preserve"> </v>
      </c>
      <c r="K69" s="50"/>
      <c r="L69" s="33"/>
      <c r="M69" s="64" t="str">
        <f t="shared" si="2"/>
        <v/>
      </c>
    </row>
    <row r="70" spans="1:13" ht="34.5" customHeight="1" x14ac:dyDescent="0.25">
      <c r="A70" s="29">
        <v>59</v>
      </c>
      <c r="B70" s="36"/>
      <c r="C70" s="33"/>
      <c r="D70" s="24"/>
      <c r="E70" s="24"/>
      <c r="F70" s="30"/>
      <c r="G70" s="30"/>
      <c r="H70" s="34">
        <f>IF($G$6=50,F70*'選項&amp;設定'!$G$4,0)</f>
        <v>0</v>
      </c>
      <c r="I70" s="34">
        <f>IF(AND(D70&lt;&gt;'選項&amp;設定'!$K$7,$G$6='選項&amp;設定'!$C$5),0,IF(AND(D70='選項&amp;設定'!$K$7,$G$6='選項&amp;設定'!$C$5,G70&lt;=('選項&amp;設定'!$I$6)),ROUNDDOWN(G70*'選項&amp;設定'!$J$6,0),IF(AND(D70='選項&amp;設定'!$K$7,$G$6='選項&amp;設定'!$C$5,G70&gt;('選項&amp;設定'!$I$6)),ROUNDDOWN(G70*'選項&amp;設定'!$J$7,0),IF(AND(D70&lt;&gt;'選項&amp;設定'!$K$7,$G$6='選項&amp;設定'!$C$7,G70&gt;20010),ROUNDDOWN(G70*10%,0),IF(AND(D70&lt;&gt;'選項&amp;設定'!$K$7,$G$6='選項&amp;設定'!$C$7,G70&lt;20011),0,IF(AND(D70&lt;&gt;'選項&amp;設定'!$K$7,$G$6='選項&amp;設定'!$C$8,G70&gt;20010),ROUNDDOWN(G70*10%,0),IF(AND(D70&lt;&gt;'選項&amp;設定'!$K$7,$G$6='選項&amp;設定'!$C$8,G70&lt;20011),0,IF(AND(D70&lt;&gt;'選項&amp;設定'!$K$7,$G$6='選項&amp;設定'!$C$9),0,ROUNDDOWN(G70*20%,0)))))))))</f>
        <v>0</v>
      </c>
      <c r="J70" s="49" t="str">
        <f>IF(D70='選項&amp;設定'!$K$8,"聲明當年度居留達183天"," ")</f>
        <v xml:space="preserve"> </v>
      </c>
      <c r="K70" s="50"/>
      <c r="L70" s="33"/>
      <c r="M70" s="64" t="str">
        <f t="shared" si="2"/>
        <v/>
      </c>
    </row>
    <row r="71" spans="1:13" ht="34.5" customHeight="1" x14ac:dyDescent="0.25">
      <c r="A71" s="29">
        <v>60</v>
      </c>
      <c r="B71" s="36"/>
      <c r="C71" s="33"/>
      <c r="D71" s="24"/>
      <c r="E71" s="24"/>
      <c r="F71" s="30"/>
      <c r="G71" s="30"/>
      <c r="H71" s="34">
        <f>IF($G$6=50,F71*'選項&amp;設定'!$G$4,0)</f>
        <v>0</v>
      </c>
      <c r="I71" s="34">
        <f>IF(AND(D71&lt;&gt;'選項&amp;設定'!$K$7,$G$6='選項&amp;設定'!$C$5),0,IF(AND(D71='選項&amp;設定'!$K$7,$G$6='選項&amp;設定'!$C$5,G71&lt;=('選項&amp;設定'!$I$6)),ROUNDDOWN(G71*'選項&amp;設定'!$J$6,0),IF(AND(D71='選項&amp;設定'!$K$7,$G$6='選項&amp;設定'!$C$5,G71&gt;('選項&amp;設定'!$I$6)),ROUNDDOWN(G71*'選項&amp;設定'!$J$7,0),IF(AND(D71&lt;&gt;'選項&amp;設定'!$K$7,$G$6='選項&amp;設定'!$C$7,G71&gt;20010),ROUNDDOWN(G71*10%,0),IF(AND(D71&lt;&gt;'選項&amp;設定'!$K$7,$G$6='選項&amp;設定'!$C$7,G71&lt;20011),0,IF(AND(D71&lt;&gt;'選項&amp;設定'!$K$7,$G$6='選項&amp;設定'!$C$8,G71&gt;20010),ROUNDDOWN(G71*10%,0),IF(AND(D71&lt;&gt;'選項&amp;設定'!$K$7,$G$6='選項&amp;設定'!$C$8,G71&lt;20011),0,IF(AND(D71&lt;&gt;'選項&amp;設定'!$K$7,$G$6='選項&amp;設定'!$C$9),0,ROUNDDOWN(G71*20%,0)))))))))</f>
        <v>0</v>
      </c>
      <c r="J71" s="49" t="str">
        <f>IF(D71='選項&amp;設定'!$K$8,"聲明當年度居留達183天"," ")</f>
        <v xml:space="preserve"> </v>
      </c>
      <c r="K71" s="50"/>
      <c r="L71" s="33"/>
      <c r="M71" s="64" t="str">
        <f t="shared" si="2"/>
        <v/>
      </c>
    </row>
    <row r="72" spans="1:13" ht="34.5" customHeight="1" x14ac:dyDescent="0.25">
      <c r="A72" s="29">
        <v>61</v>
      </c>
      <c r="B72" s="36"/>
      <c r="C72" s="33"/>
      <c r="D72" s="24"/>
      <c r="E72" s="24"/>
      <c r="F72" s="30"/>
      <c r="G72" s="30"/>
      <c r="H72" s="34">
        <f>IF($G$6=50,F72*'選項&amp;設定'!$G$4,0)</f>
        <v>0</v>
      </c>
      <c r="I72" s="34">
        <f>IF(AND(D72&lt;&gt;'選項&amp;設定'!$K$7,$G$6='選項&amp;設定'!$C$5),0,IF(AND(D72='選項&amp;設定'!$K$7,$G$6='選項&amp;設定'!$C$5,G72&lt;=('選項&amp;設定'!$I$6)),ROUNDDOWN(G72*'選項&amp;設定'!$J$6,0),IF(AND(D72='選項&amp;設定'!$K$7,$G$6='選項&amp;設定'!$C$5,G72&gt;('選項&amp;設定'!$I$6)),ROUNDDOWN(G72*'選項&amp;設定'!$J$7,0),IF(AND(D72&lt;&gt;'選項&amp;設定'!$K$7,$G$6='選項&amp;設定'!$C$7,G72&gt;20010),ROUNDDOWN(G72*10%,0),IF(AND(D72&lt;&gt;'選項&amp;設定'!$K$7,$G$6='選項&amp;設定'!$C$7,G72&lt;20011),0,IF(AND(D72&lt;&gt;'選項&amp;設定'!$K$7,$G$6='選項&amp;設定'!$C$8,G72&gt;20010),ROUNDDOWN(G72*10%,0),IF(AND(D72&lt;&gt;'選項&amp;設定'!$K$7,$G$6='選項&amp;設定'!$C$8,G72&lt;20011),0,IF(AND(D72&lt;&gt;'選項&amp;設定'!$K$7,$G$6='選項&amp;設定'!$C$9),0,ROUNDDOWN(G72*20%,0)))))))))</f>
        <v>0</v>
      </c>
      <c r="J72" s="49" t="str">
        <f>IF(D72='選項&amp;設定'!$K$8,"聲明當年度居留達183天"," ")</f>
        <v xml:space="preserve"> </v>
      </c>
      <c r="K72" s="50"/>
      <c r="L72" s="33"/>
      <c r="M72" s="64" t="str">
        <f t="shared" si="2"/>
        <v/>
      </c>
    </row>
    <row r="73" spans="1:13" ht="34.5" customHeight="1" x14ac:dyDescent="0.25">
      <c r="A73" s="29">
        <v>62</v>
      </c>
      <c r="B73" s="36"/>
      <c r="C73" s="33"/>
      <c r="D73" s="24"/>
      <c r="E73" s="24"/>
      <c r="F73" s="30"/>
      <c r="G73" s="30"/>
      <c r="H73" s="34">
        <f>IF($G$6=50,F73*'選項&amp;設定'!$G$4,0)</f>
        <v>0</v>
      </c>
      <c r="I73" s="34">
        <f>IF(AND(D73&lt;&gt;'選項&amp;設定'!$K$7,$G$6='選項&amp;設定'!$C$5),0,IF(AND(D73='選項&amp;設定'!$K$7,$G$6='選項&amp;設定'!$C$5,G73&lt;=('選項&amp;設定'!$I$6)),ROUNDDOWN(G73*'選項&amp;設定'!$J$6,0),IF(AND(D73='選項&amp;設定'!$K$7,$G$6='選項&amp;設定'!$C$5,G73&gt;('選項&amp;設定'!$I$6)),ROUNDDOWN(G73*'選項&amp;設定'!$J$7,0),IF(AND(D73&lt;&gt;'選項&amp;設定'!$K$7,$G$6='選項&amp;設定'!$C$7,G73&gt;20010),ROUNDDOWN(G73*10%,0),IF(AND(D73&lt;&gt;'選項&amp;設定'!$K$7,$G$6='選項&amp;設定'!$C$7,G73&lt;20011),0,IF(AND(D73&lt;&gt;'選項&amp;設定'!$K$7,$G$6='選項&amp;設定'!$C$8,G73&gt;20010),ROUNDDOWN(G73*10%,0),IF(AND(D73&lt;&gt;'選項&amp;設定'!$K$7,$G$6='選項&amp;設定'!$C$8,G73&lt;20011),0,IF(AND(D73&lt;&gt;'選項&amp;設定'!$K$7,$G$6='選項&amp;設定'!$C$9),0,ROUNDDOWN(G73*20%,0)))))))))</f>
        <v>0</v>
      </c>
      <c r="J73" s="49" t="str">
        <f>IF(D73='選項&amp;設定'!$K$8,"聲明當年度居留達183天"," ")</f>
        <v xml:space="preserve"> </v>
      </c>
      <c r="K73" s="50"/>
      <c r="L73" s="33"/>
      <c r="M73" s="64" t="str">
        <f t="shared" si="2"/>
        <v/>
      </c>
    </row>
    <row r="74" spans="1:13" ht="34.5" customHeight="1" x14ac:dyDescent="0.25">
      <c r="A74" s="29">
        <v>63</v>
      </c>
      <c r="B74" s="36"/>
      <c r="C74" s="33"/>
      <c r="D74" s="24"/>
      <c r="E74" s="24"/>
      <c r="F74" s="30"/>
      <c r="G74" s="30"/>
      <c r="H74" s="34">
        <f>IF($G$6=50,F74*'選項&amp;設定'!$G$4,0)</f>
        <v>0</v>
      </c>
      <c r="I74" s="34">
        <f>IF(AND(D74&lt;&gt;'選項&amp;設定'!$K$7,$G$6='選項&amp;設定'!$C$5),0,IF(AND(D74='選項&amp;設定'!$K$7,$G$6='選項&amp;設定'!$C$5,G74&lt;=('選項&amp;設定'!$I$6)),ROUNDDOWN(G74*'選項&amp;設定'!$J$6,0),IF(AND(D74='選項&amp;設定'!$K$7,$G$6='選項&amp;設定'!$C$5,G74&gt;('選項&amp;設定'!$I$6)),ROUNDDOWN(G74*'選項&amp;設定'!$J$7,0),IF(AND(D74&lt;&gt;'選項&amp;設定'!$K$7,$G$6='選項&amp;設定'!$C$7,G74&gt;20010),ROUNDDOWN(G74*10%,0),IF(AND(D74&lt;&gt;'選項&amp;設定'!$K$7,$G$6='選項&amp;設定'!$C$7,G74&lt;20011),0,IF(AND(D74&lt;&gt;'選項&amp;設定'!$K$7,$G$6='選項&amp;設定'!$C$8,G74&gt;20010),ROUNDDOWN(G74*10%,0),IF(AND(D74&lt;&gt;'選項&amp;設定'!$K$7,$G$6='選項&amp;設定'!$C$8,G74&lt;20011),0,IF(AND(D74&lt;&gt;'選項&amp;設定'!$K$7,$G$6='選項&amp;設定'!$C$9),0,ROUNDDOWN(G74*20%,0)))))))))</f>
        <v>0</v>
      </c>
      <c r="J74" s="49" t="str">
        <f>IF(D74='選項&amp;設定'!$K$8,"聲明當年度居留達183天"," ")</f>
        <v xml:space="preserve"> </v>
      </c>
      <c r="K74" s="50"/>
      <c r="L74" s="33"/>
      <c r="M74" s="64" t="str">
        <f t="shared" si="2"/>
        <v/>
      </c>
    </row>
    <row r="75" spans="1:13" ht="34.5" customHeight="1" x14ac:dyDescent="0.25">
      <c r="A75" s="29">
        <v>64</v>
      </c>
      <c r="B75" s="36"/>
      <c r="C75" s="33"/>
      <c r="D75" s="24"/>
      <c r="E75" s="24"/>
      <c r="F75" s="30"/>
      <c r="G75" s="30"/>
      <c r="H75" s="34">
        <f>IF($G$6=50,F75*'選項&amp;設定'!$G$4,0)</f>
        <v>0</v>
      </c>
      <c r="I75" s="34">
        <f>IF(AND(D75&lt;&gt;'選項&amp;設定'!$K$7,$G$6='選項&amp;設定'!$C$5),0,IF(AND(D75='選項&amp;設定'!$K$7,$G$6='選項&amp;設定'!$C$5,G75&lt;=('選項&amp;設定'!$I$6)),ROUNDDOWN(G75*'選項&amp;設定'!$J$6,0),IF(AND(D75='選項&amp;設定'!$K$7,$G$6='選項&amp;設定'!$C$5,G75&gt;('選項&amp;設定'!$I$6)),ROUNDDOWN(G75*'選項&amp;設定'!$J$7,0),IF(AND(D75&lt;&gt;'選項&amp;設定'!$K$7,$G$6='選項&amp;設定'!$C$7,G75&gt;20010),ROUNDDOWN(G75*10%,0),IF(AND(D75&lt;&gt;'選項&amp;設定'!$K$7,$G$6='選項&amp;設定'!$C$7,G75&lt;20011),0,IF(AND(D75&lt;&gt;'選項&amp;設定'!$K$7,$G$6='選項&amp;設定'!$C$8,G75&gt;20010),ROUNDDOWN(G75*10%,0),IF(AND(D75&lt;&gt;'選項&amp;設定'!$K$7,$G$6='選項&amp;設定'!$C$8,G75&lt;20011),0,IF(AND(D75&lt;&gt;'選項&amp;設定'!$K$7,$G$6='選項&amp;設定'!$C$9),0,ROUNDDOWN(G75*20%,0)))))))))</f>
        <v>0</v>
      </c>
      <c r="J75" s="49" t="str">
        <f>IF(D75='選項&amp;設定'!$K$8,"聲明當年度居留達183天"," ")</f>
        <v xml:space="preserve"> </v>
      </c>
      <c r="K75" s="50"/>
      <c r="L75" s="33"/>
      <c r="M75" s="64" t="str">
        <f t="shared" si="2"/>
        <v/>
      </c>
    </row>
    <row r="76" spans="1:13" ht="34.5" customHeight="1" x14ac:dyDescent="0.25">
      <c r="A76" s="29">
        <v>65</v>
      </c>
      <c r="B76" s="36"/>
      <c r="C76" s="33"/>
      <c r="D76" s="24"/>
      <c r="E76" s="24"/>
      <c r="F76" s="30"/>
      <c r="G76" s="30"/>
      <c r="H76" s="34">
        <f>IF($G$6=50,F76*'選項&amp;設定'!$G$4,0)</f>
        <v>0</v>
      </c>
      <c r="I76" s="34">
        <f>IF(AND(D76&lt;&gt;'選項&amp;設定'!$K$7,$G$6='選項&amp;設定'!$C$5),0,IF(AND(D76='選項&amp;設定'!$K$7,$G$6='選項&amp;設定'!$C$5,G76&lt;=('選項&amp;設定'!$I$6)),ROUNDDOWN(G76*'選項&amp;設定'!$J$6,0),IF(AND(D76='選項&amp;設定'!$K$7,$G$6='選項&amp;設定'!$C$5,G76&gt;('選項&amp;設定'!$I$6)),ROUNDDOWN(G76*'選項&amp;設定'!$J$7,0),IF(AND(D76&lt;&gt;'選項&amp;設定'!$K$7,$G$6='選項&amp;設定'!$C$7,G76&gt;20010),ROUNDDOWN(G76*10%,0),IF(AND(D76&lt;&gt;'選項&amp;設定'!$K$7,$G$6='選項&amp;設定'!$C$7,G76&lt;20011),0,IF(AND(D76&lt;&gt;'選項&amp;設定'!$K$7,$G$6='選項&amp;設定'!$C$8,G76&gt;20010),ROUNDDOWN(G76*10%,0),IF(AND(D76&lt;&gt;'選項&amp;設定'!$K$7,$G$6='選項&amp;設定'!$C$8,G76&lt;20011),0,IF(AND(D76&lt;&gt;'選項&amp;設定'!$K$7,$G$6='選項&amp;設定'!$C$9),0,ROUNDDOWN(G76*20%,0)))))))))</f>
        <v>0</v>
      </c>
      <c r="J76" s="49" t="str">
        <f>IF(D76='選項&amp;設定'!$K$8,"聲明當年度居留達183天"," ")</f>
        <v xml:space="preserve"> </v>
      </c>
      <c r="K76" s="50"/>
      <c r="L76" s="33"/>
      <c r="M76" s="64" t="str">
        <f t="shared" si="2"/>
        <v/>
      </c>
    </row>
    <row r="77" spans="1:13" ht="34.5" customHeight="1" x14ac:dyDescent="0.25">
      <c r="A77" s="29">
        <v>66</v>
      </c>
      <c r="B77" s="36"/>
      <c r="C77" s="33"/>
      <c r="D77" s="24"/>
      <c r="E77" s="24"/>
      <c r="F77" s="30"/>
      <c r="G77" s="30"/>
      <c r="H77" s="34">
        <f>IF($G$6=50,F77*'選項&amp;設定'!$G$4,0)</f>
        <v>0</v>
      </c>
      <c r="I77" s="34">
        <f>IF(AND(D77&lt;&gt;'選項&amp;設定'!$K$7,$G$6='選項&amp;設定'!$C$5),0,IF(AND(D77='選項&amp;設定'!$K$7,$G$6='選項&amp;設定'!$C$5,G77&lt;=('選項&amp;設定'!$I$6)),ROUNDDOWN(G77*'選項&amp;設定'!$J$6,0),IF(AND(D77='選項&amp;設定'!$K$7,$G$6='選項&amp;設定'!$C$5,G77&gt;('選項&amp;設定'!$I$6)),ROUNDDOWN(G77*'選項&amp;設定'!$J$7,0),IF(AND(D77&lt;&gt;'選項&amp;設定'!$K$7,$G$6='選項&amp;設定'!$C$7,G77&gt;20010),ROUNDDOWN(G77*10%,0),IF(AND(D77&lt;&gt;'選項&amp;設定'!$K$7,$G$6='選項&amp;設定'!$C$7,G77&lt;20011),0,IF(AND(D77&lt;&gt;'選項&amp;設定'!$K$7,$G$6='選項&amp;設定'!$C$8,G77&gt;20010),ROUNDDOWN(G77*10%,0),IF(AND(D77&lt;&gt;'選項&amp;設定'!$K$7,$G$6='選項&amp;設定'!$C$8,G77&lt;20011),0,IF(AND(D77&lt;&gt;'選項&amp;設定'!$K$7,$G$6='選項&amp;設定'!$C$9),0,ROUNDDOWN(G77*20%,0)))))))))</f>
        <v>0</v>
      </c>
      <c r="J77" s="49" t="str">
        <f>IF(D77='選項&amp;設定'!$K$8,"聲明當年度居留達183天"," ")</f>
        <v xml:space="preserve"> </v>
      </c>
      <c r="K77" s="50"/>
      <c r="L77" s="33"/>
      <c r="M77" s="64" t="str">
        <f t="shared" si="2"/>
        <v/>
      </c>
    </row>
    <row r="78" spans="1:13" ht="34.5" customHeight="1" x14ac:dyDescent="0.25">
      <c r="A78" s="29">
        <v>67</v>
      </c>
      <c r="B78" s="36"/>
      <c r="C78" s="33"/>
      <c r="D78" s="24"/>
      <c r="E78" s="24"/>
      <c r="F78" s="30"/>
      <c r="G78" s="30"/>
      <c r="H78" s="34">
        <f>IF($G$6=50,F78*'選項&amp;設定'!$G$4,0)</f>
        <v>0</v>
      </c>
      <c r="I78" s="34">
        <f>IF(AND(D78&lt;&gt;'選項&amp;設定'!$K$7,$G$6='選項&amp;設定'!$C$5),0,IF(AND(D78='選項&amp;設定'!$K$7,$G$6='選項&amp;設定'!$C$5,G78&lt;=('選項&amp;設定'!$I$6)),ROUNDDOWN(G78*'選項&amp;設定'!$J$6,0),IF(AND(D78='選項&amp;設定'!$K$7,$G$6='選項&amp;設定'!$C$5,G78&gt;('選項&amp;設定'!$I$6)),ROUNDDOWN(G78*'選項&amp;設定'!$J$7,0),IF(AND(D78&lt;&gt;'選項&amp;設定'!$K$7,$G$6='選項&amp;設定'!$C$7,G78&gt;20010),ROUNDDOWN(G78*10%,0),IF(AND(D78&lt;&gt;'選項&amp;設定'!$K$7,$G$6='選項&amp;設定'!$C$7,G78&lt;20011),0,IF(AND(D78&lt;&gt;'選項&amp;設定'!$K$7,$G$6='選項&amp;設定'!$C$8,G78&gt;20010),ROUNDDOWN(G78*10%,0),IF(AND(D78&lt;&gt;'選項&amp;設定'!$K$7,$G$6='選項&amp;設定'!$C$8,G78&lt;20011),0,IF(AND(D78&lt;&gt;'選項&amp;設定'!$K$7,$G$6='選項&amp;設定'!$C$9),0,ROUNDDOWN(G78*20%,0)))))))))</f>
        <v>0</v>
      </c>
      <c r="J78" s="49" t="str">
        <f>IF(D78='選項&amp;設定'!$K$8,"聲明當年度居留達183天"," ")</f>
        <v xml:space="preserve"> </v>
      </c>
      <c r="K78" s="50"/>
      <c r="L78" s="33"/>
      <c r="M78" s="64" t="str">
        <f t="shared" si="2"/>
        <v/>
      </c>
    </row>
    <row r="79" spans="1:13" ht="34.5" customHeight="1" x14ac:dyDescent="0.25">
      <c r="A79" s="29">
        <v>68</v>
      </c>
      <c r="B79" s="36"/>
      <c r="C79" s="33"/>
      <c r="D79" s="24"/>
      <c r="E79" s="24"/>
      <c r="F79" s="30"/>
      <c r="G79" s="30"/>
      <c r="H79" s="34">
        <f>IF($G$6=50,F79*'選項&amp;設定'!$G$4,0)</f>
        <v>0</v>
      </c>
      <c r="I79" s="34">
        <f>IF(AND(D79&lt;&gt;'選項&amp;設定'!$K$7,$G$6='選項&amp;設定'!$C$5),0,IF(AND(D79='選項&amp;設定'!$K$7,$G$6='選項&amp;設定'!$C$5,G79&lt;=('選項&amp;設定'!$I$6)),ROUNDDOWN(G79*'選項&amp;設定'!$J$6,0),IF(AND(D79='選項&amp;設定'!$K$7,$G$6='選項&amp;設定'!$C$5,G79&gt;('選項&amp;設定'!$I$6)),ROUNDDOWN(G79*'選項&amp;設定'!$J$7,0),IF(AND(D79&lt;&gt;'選項&amp;設定'!$K$7,$G$6='選項&amp;設定'!$C$7,G79&gt;20010),ROUNDDOWN(G79*10%,0),IF(AND(D79&lt;&gt;'選項&amp;設定'!$K$7,$G$6='選項&amp;設定'!$C$7,G79&lt;20011),0,IF(AND(D79&lt;&gt;'選項&amp;設定'!$K$7,$G$6='選項&amp;設定'!$C$8,G79&gt;20010),ROUNDDOWN(G79*10%,0),IF(AND(D79&lt;&gt;'選項&amp;設定'!$K$7,$G$6='選項&amp;設定'!$C$8,G79&lt;20011),0,IF(AND(D79&lt;&gt;'選項&amp;設定'!$K$7,$G$6='選項&amp;設定'!$C$9),0,ROUNDDOWN(G79*20%,0)))))))))</f>
        <v>0</v>
      </c>
      <c r="J79" s="49" t="str">
        <f>IF(D79='選項&amp;設定'!$K$8,"聲明當年度居留達183天"," ")</f>
        <v xml:space="preserve"> </v>
      </c>
      <c r="K79" s="50"/>
      <c r="L79" s="33"/>
      <c r="M79" s="64" t="str">
        <f t="shared" si="2"/>
        <v/>
      </c>
    </row>
    <row r="80" spans="1:13" ht="34.5" customHeight="1" x14ac:dyDescent="0.25">
      <c r="A80" s="29">
        <v>69</v>
      </c>
      <c r="B80" s="36"/>
      <c r="C80" s="33"/>
      <c r="D80" s="24"/>
      <c r="E80" s="24"/>
      <c r="F80" s="30"/>
      <c r="G80" s="30"/>
      <c r="H80" s="34">
        <f>IF($G$6=50,F80*'選項&amp;設定'!$G$4,0)</f>
        <v>0</v>
      </c>
      <c r="I80" s="34">
        <f>IF(AND(D80&lt;&gt;'選項&amp;設定'!$K$7,$G$6='選項&amp;設定'!$C$5),0,IF(AND(D80='選項&amp;設定'!$K$7,$G$6='選項&amp;設定'!$C$5,G80&lt;=('選項&amp;設定'!$I$6)),ROUNDDOWN(G80*'選項&amp;設定'!$J$6,0),IF(AND(D80='選項&amp;設定'!$K$7,$G$6='選項&amp;設定'!$C$5,G80&gt;('選項&amp;設定'!$I$6)),ROUNDDOWN(G80*'選項&amp;設定'!$J$7,0),IF(AND(D80&lt;&gt;'選項&amp;設定'!$K$7,$G$6='選項&amp;設定'!$C$7,G80&gt;20010),ROUNDDOWN(G80*10%,0),IF(AND(D80&lt;&gt;'選項&amp;設定'!$K$7,$G$6='選項&amp;設定'!$C$7,G80&lt;20011),0,IF(AND(D80&lt;&gt;'選項&amp;設定'!$K$7,$G$6='選項&amp;設定'!$C$8,G80&gt;20010),ROUNDDOWN(G80*10%,0),IF(AND(D80&lt;&gt;'選項&amp;設定'!$K$7,$G$6='選項&amp;設定'!$C$8,G80&lt;20011),0,IF(AND(D80&lt;&gt;'選項&amp;設定'!$K$7,$G$6='選項&amp;設定'!$C$9),0,ROUNDDOWN(G80*20%,0)))))))))</f>
        <v>0</v>
      </c>
      <c r="J80" s="49" t="str">
        <f>IF(D80='選項&amp;設定'!$K$8,"聲明當年度居留達183天"," ")</f>
        <v xml:space="preserve"> </v>
      </c>
      <c r="K80" s="50"/>
      <c r="L80" s="33"/>
      <c r="M80" s="64" t="str">
        <f t="shared" si="2"/>
        <v/>
      </c>
    </row>
    <row r="81" spans="1:13" ht="34.5" customHeight="1" x14ac:dyDescent="0.25">
      <c r="A81" s="29">
        <v>70</v>
      </c>
      <c r="B81" s="36"/>
      <c r="C81" s="33"/>
      <c r="D81" s="24"/>
      <c r="E81" s="24"/>
      <c r="F81" s="30"/>
      <c r="G81" s="30"/>
      <c r="H81" s="34">
        <f>IF($G$6=50,F81*'選項&amp;設定'!$G$4,0)</f>
        <v>0</v>
      </c>
      <c r="I81" s="34">
        <f>IF(AND(D81&lt;&gt;'選項&amp;設定'!$K$7,$G$6='選項&amp;設定'!$C$5),0,IF(AND(D81='選項&amp;設定'!$K$7,$G$6='選項&amp;設定'!$C$5,G81&lt;=('選項&amp;設定'!$I$6)),ROUNDDOWN(G81*'選項&amp;設定'!$J$6,0),IF(AND(D81='選項&amp;設定'!$K$7,$G$6='選項&amp;設定'!$C$5,G81&gt;('選項&amp;設定'!$I$6)),ROUNDDOWN(G81*'選項&amp;設定'!$J$7,0),IF(AND(D81&lt;&gt;'選項&amp;設定'!$K$7,$G$6='選項&amp;設定'!$C$7,G81&gt;20010),ROUNDDOWN(G81*10%,0),IF(AND(D81&lt;&gt;'選項&amp;設定'!$K$7,$G$6='選項&amp;設定'!$C$7,G81&lt;20011),0,IF(AND(D81&lt;&gt;'選項&amp;設定'!$K$7,$G$6='選項&amp;設定'!$C$8,G81&gt;20010),ROUNDDOWN(G81*10%,0),IF(AND(D81&lt;&gt;'選項&amp;設定'!$K$7,$G$6='選項&amp;設定'!$C$8,G81&lt;20011),0,IF(AND(D81&lt;&gt;'選項&amp;設定'!$K$7,$G$6='選項&amp;設定'!$C$9),0,ROUNDDOWN(G81*20%,0)))))))))</f>
        <v>0</v>
      </c>
      <c r="J81" s="49" t="str">
        <f>IF(D81='選項&amp;設定'!$K$8,"聲明當年度居留達183天"," ")</f>
        <v xml:space="preserve"> </v>
      </c>
      <c r="K81" s="50"/>
      <c r="L81" s="33"/>
      <c r="M81" s="64" t="str">
        <f t="shared" si="2"/>
        <v/>
      </c>
    </row>
    <row r="82" spans="1:13" ht="34.5" customHeight="1" x14ac:dyDescent="0.25">
      <c r="A82" s="29">
        <v>71</v>
      </c>
      <c r="B82" s="36"/>
      <c r="C82" s="33"/>
      <c r="D82" s="24"/>
      <c r="E82" s="24"/>
      <c r="F82" s="30"/>
      <c r="G82" s="30"/>
      <c r="H82" s="34">
        <f>IF($G$6=50,F82*'選項&amp;設定'!$G$4,0)</f>
        <v>0</v>
      </c>
      <c r="I82" s="34">
        <f>IF(AND(D82&lt;&gt;'選項&amp;設定'!$K$7,$G$6='選項&amp;設定'!$C$5),0,IF(AND(D82='選項&amp;設定'!$K$7,$G$6='選項&amp;設定'!$C$5,G82&lt;=('選項&amp;設定'!$I$6)),ROUNDDOWN(G82*'選項&amp;設定'!$J$6,0),IF(AND(D82='選項&amp;設定'!$K$7,$G$6='選項&amp;設定'!$C$5,G82&gt;('選項&amp;設定'!$I$6)),ROUNDDOWN(G82*'選項&amp;設定'!$J$7,0),IF(AND(D82&lt;&gt;'選項&amp;設定'!$K$7,$G$6='選項&amp;設定'!$C$7,G82&gt;20010),ROUNDDOWN(G82*10%,0),IF(AND(D82&lt;&gt;'選項&amp;設定'!$K$7,$G$6='選項&amp;設定'!$C$7,G82&lt;20011),0,IF(AND(D82&lt;&gt;'選項&amp;設定'!$K$7,$G$6='選項&amp;設定'!$C$8,G82&gt;20010),ROUNDDOWN(G82*10%,0),IF(AND(D82&lt;&gt;'選項&amp;設定'!$K$7,$G$6='選項&amp;設定'!$C$8,G82&lt;20011),0,IF(AND(D82&lt;&gt;'選項&amp;設定'!$K$7,$G$6='選項&amp;設定'!$C$9),0,ROUNDDOWN(G82*20%,0)))))))))</f>
        <v>0</v>
      </c>
      <c r="J82" s="49" t="str">
        <f>IF(D82='選項&amp;設定'!$K$8,"聲明當年度居留達183天"," ")</f>
        <v xml:space="preserve"> </v>
      </c>
      <c r="K82" s="50"/>
      <c r="L82" s="33"/>
      <c r="M82" s="64" t="str">
        <f t="shared" si="2"/>
        <v/>
      </c>
    </row>
    <row r="83" spans="1:13" ht="34.5" customHeight="1" x14ac:dyDescent="0.25">
      <c r="A83" s="29">
        <v>72</v>
      </c>
      <c r="B83" s="36"/>
      <c r="C83" s="33"/>
      <c r="D83" s="24"/>
      <c r="E83" s="24"/>
      <c r="F83" s="30"/>
      <c r="G83" s="30"/>
      <c r="H83" s="34">
        <f>IF($G$6=50,F83*'選項&amp;設定'!$G$4,0)</f>
        <v>0</v>
      </c>
      <c r="I83" s="34">
        <f>IF(AND(D83&lt;&gt;'選項&amp;設定'!$K$7,$G$6='選項&amp;設定'!$C$5),0,IF(AND(D83='選項&amp;設定'!$K$7,$G$6='選項&amp;設定'!$C$5,G83&lt;=('選項&amp;設定'!$I$6)),ROUNDDOWN(G83*'選項&amp;設定'!$J$6,0),IF(AND(D83='選項&amp;設定'!$K$7,$G$6='選項&amp;設定'!$C$5,G83&gt;('選項&amp;設定'!$I$6)),ROUNDDOWN(G83*'選項&amp;設定'!$J$7,0),IF(AND(D83&lt;&gt;'選項&amp;設定'!$K$7,$G$6='選項&amp;設定'!$C$7,G83&gt;20010),ROUNDDOWN(G83*10%,0),IF(AND(D83&lt;&gt;'選項&amp;設定'!$K$7,$G$6='選項&amp;設定'!$C$7,G83&lt;20011),0,IF(AND(D83&lt;&gt;'選項&amp;設定'!$K$7,$G$6='選項&amp;設定'!$C$8,G83&gt;20010),ROUNDDOWN(G83*10%,0),IF(AND(D83&lt;&gt;'選項&amp;設定'!$K$7,$G$6='選項&amp;設定'!$C$8,G83&lt;20011),0,IF(AND(D83&lt;&gt;'選項&amp;設定'!$K$7,$G$6='選項&amp;設定'!$C$9),0,ROUNDDOWN(G83*20%,0)))))))))</f>
        <v>0</v>
      </c>
      <c r="J83" s="49" t="str">
        <f>IF(D83='選項&amp;設定'!$K$8,"聲明當年度居留達183天"," ")</f>
        <v xml:space="preserve"> </v>
      </c>
      <c r="K83" s="50"/>
      <c r="L83" s="33"/>
      <c r="M83" s="64" t="str">
        <f t="shared" si="2"/>
        <v/>
      </c>
    </row>
    <row r="84" spans="1:13" ht="34.5" customHeight="1" x14ac:dyDescent="0.25">
      <c r="A84" s="29">
        <v>73</v>
      </c>
      <c r="B84" s="36"/>
      <c r="C84" s="33"/>
      <c r="D84" s="24"/>
      <c r="E84" s="24"/>
      <c r="F84" s="30"/>
      <c r="G84" s="30"/>
      <c r="H84" s="34">
        <f>IF($G$6=50,F84*'選項&amp;設定'!$G$4,0)</f>
        <v>0</v>
      </c>
      <c r="I84" s="34">
        <f>IF(AND(D84&lt;&gt;'選項&amp;設定'!$K$7,$G$6='選項&amp;設定'!$C$5),0,IF(AND(D84='選項&amp;設定'!$K$7,$G$6='選項&amp;設定'!$C$5,G84&lt;=('選項&amp;設定'!$I$6)),ROUNDDOWN(G84*'選項&amp;設定'!$J$6,0),IF(AND(D84='選項&amp;設定'!$K$7,$G$6='選項&amp;設定'!$C$5,G84&gt;('選項&amp;設定'!$I$6)),ROUNDDOWN(G84*'選項&amp;設定'!$J$7,0),IF(AND(D84&lt;&gt;'選項&amp;設定'!$K$7,$G$6='選項&amp;設定'!$C$7,G84&gt;20010),ROUNDDOWN(G84*10%,0),IF(AND(D84&lt;&gt;'選項&amp;設定'!$K$7,$G$6='選項&amp;設定'!$C$7,G84&lt;20011),0,IF(AND(D84&lt;&gt;'選項&amp;設定'!$K$7,$G$6='選項&amp;設定'!$C$8,G84&gt;20010),ROUNDDOWN(G84*10%,0),IF(AND(D84&lt;&gt;'選項&amp;設定'!$K$7,$G$6='選項&amp;設定'!$C$8,G84&lt;20011),0,IF(AND(D84&lt;&gt;'選項&amp;設定'!$K$7,$G$6='選項&amp;設定'!$C$9),0,ROUNDDOWN(G84*20%,0)))))))))</f>
        <v>0</v>
      </c>
      <c r="J84" s="49" t="str">
        <f>IF(D84='選項&amp;設定'!$K$8,"聲明當年度居留達183天"," ")</f>
        <v xml:space="preserve"> </v>
      </c>
      <c r="K84" s="50"/>
      <c r="L84" s="33"/>
      <c r="M84" s="64" t="str">
        <f t="shared" si="2"/>
        <v/>
      </c>
    </row>
    <row r="85" spans="1:13" ht="34.5" customHeight="1" x14ac:dyDescent="0.25">
      <c r="A85" s="29">
        <v>74</v>
      </c>
      <c r="B85" s="36"/>
      <c r="C85" s="33"/>
      <c r="D85" s="24"/>
      <c r="E85" s="24"/>
      <c r="F85" s="30"/>
      <c r="G85" s="30"/>
      <c r="H85" s="34">
        <f>IF($G$6=50,F85*'選項&amp;設定'!$G$4,0)</f>
        <v>0</v>
      </c>
      <c r="I85" s="34">
        <f>IF(AND(D85&lt;&gt;'選項&amp;設定'!$K$7,$G$6='選項&amp;設定'!$C$5),0,IF(AND(D85='選項&amp;設定'!$K$7,$G$6='選項&amp;設定'!$C$5,G85&lt;=('選項&amp;設定'!$I$6)),ROUNDDOWN(G85*'選項&amp;設定'!$J$6,0),IF(AND(D85='選項&amp;設定'!$K$7,$G$6='選項&amp;設定'!$C$5,G85&gt;('選項&amp;設定'!$I$6)),ROUNDDOWN(G85*'選項&amp;設定'!$J$7,0),IF(AND(D85&lt;&gt;'選項&amp;設定'!$K$7,$G$6='選項&amp;設定'!$C$7,G85&gt;20010),ROUNDDOWN(G85*10%,0),IF(AND(D85&lt;&gt;'選項&amp;設定'!$K$7,$G$6='選項&amp;設定'!$C$7,G85&lt;20011),0,IF(AND(D85&lt;&gt;'選項&amp;設定'!$K$7,$G$6='選項&amp;設定'!$C$8,G85&gt;20010),ROUNDDOWN(G85*10%,0),IF(AND(D85&lt;&gt;'選項&amp;設定'!$K$7,$G$6='選項&amp;設定'!$C$8,G85&lt;20011),0,IF(AND(D85&lt;&gt;'選項&amp;設定'!$K$7,$G$6='選項&amp;設定'!$C$9),0,ROUNDDOWN(G85*20%,0)))))))))</f>
        <v>0</v>
      </c>
      <c r="J85" s="49" t="str">
        <f>IF(D85='選項&amp;設定'!$K$8,"聲明當年度居留達183天"," ")</f>
        <v xml:space="preserve"> </v>
      </c>
      <c r="K85" s="50"/>
      <c r="L85" s="33"/>
      <c r="M85" s="64" t="str">
        <f t="shared" si="2"/>
        <v/>
      </c>
    </row>
    <row r="86" spans="1:13" ht="34.5" customHeight="1" x14ac:dyDescent="0.25">
      <c r="A86" s="29">
        <v>75</v>
      </c>
      <c r="B86" s="36"/>
      <c r="C86" s="33"/>
      <c r="D86" s="24"/>
      <c r="E86" s="24"/>
      <c r="F86" s="30"/>
      <c r="G86" s="30"/>
      <c r="H86" s="34">
        <f>IF($G$6=50,F86*'選項&amp;設定'!$G$4,0)</f>
        <v>0</v>
      </c>
      <c r="I86" s="34">
        <f>IF(AND(D86&lt;&gt;'選項&amp;設定'!$K$7,$G$6='選項&amp;設定'!$C$5),0,IF(AND(D86='選項&amp;設定'!$K$7,$G$6='選項&amp;設定'!$C$5,G86&lt;=('選項&amp;設定'!$I$6)),ROUNDDOWN(G86*'選項&amp;設定'!$J$6,0),IF(AND(D86='選項&amp;設定'!$K$7,$G$6='選項&amp;設定'!$C$5,G86&gt;('選項&amp;設定'!$I$6)),ROUNDDOWN(G86*'選項&amp;設定'!$J$7,0),IF(AND(D86&lt;&gt;'選項&amp;設定'!$K$7,$G$6='選項&amp;設定'!$C$7,G86&gt;20010),ROUNDDOWN(G86*10%,0),IF(AND(D86&lt;&gt;'選項&amp;設定'!$K$7,$G$6='選項&amp;設定'!$C$7,G86&lt;20011),0,IF(AND(D86&lt;&gt;'選項&amp;設定'!$K$7,$G$6='選項&amp;設定'!$C$8,G86&gt;20010),ROUNDDOWN(G86*10%,0),IF(AND(D86&lt;&gt;'選項&amp;設定'!$K$7,$G$6='選項&amp;設定'!$C$8,G86&lt;20011),0,IF(AND(D86&lt;&gt;'選項&amp;設定'!$K$7,$G$6='選項&amp;設定'!$C$9),0,ROUNDDOWN(G86*20%,0)))))))))</f>
        <v>0</v>
      </c>
      <c r="J86" s="49" t="str">
        <f>IF(D86='選項&amp;設定'!$K$8,"聲明當年度居留達183天"," ")</f>
        <v xml:space="preserve"> </v>
      </c>
      <c r="K86" s="50"/>
      <c r="L86" s="33"/>
      <c r="M86" s="64" t="str">
        <f t="shared" ref="M86:M111" si="3">IF(OR(LEN(C86)=10,LEN(C86)=0),"",LEN(C86))</f>
        <v/>
      </c>
    </row>
    <row r="87" spans="1:13" ht="34.5" customHeight="1" x14ac:dyDescent="0.25">
      <c r="A87" s="29">
        <v>76</v>
      </c>
      <c r="B87" s="36"/>
      <c r="C87" s="33"/>
      <c r="D87" s="24"/>
      <c r="E87" s="24"/>
      <c r="F87" s="30"/>
      <c r="G87" s="30"/>
      <c r="H87" s="34">
        <f>IF($G$6=50,F87*'選項&amp;設定'!$G$4,0)</f>
        <v>0</v>
      </c>
      <c r="I87" s="34">
        <f>IF(AND(D87&lt;&gt;'選項&amp;設定'!$K$7,$G$6='選項&amp;設定'!$C$5),0,IF(AND(D87='選項&amp;設定'!$K$7,$G$6='選項&amp;設定'!$C$5,G87&lt;=('選項&amp;設定'!$I$6)),ROUNDDOWN(G87*'選項&amp;設定'!$J$6,0),IF(AND(D87='選項&amp;設定'!$K$7,$G$6='選項&amp;設定'!$C$5,G87&gt;('選項&amp;設定'!$I$6)),ROUNDDOWN(G87*'選項&amp;設定'!$J$7,0),IF(AND(D87&lt;&gt;'選項&amp;設定'!$K$7,$G$6='選項&amp;設定'!$C$7,G87&gt;20010),ROUNDDOWN(G87*10%,0),IF(AND(D87&lt;&gt;'選項&amp;設定'!$K$7,$G$6='選項&amp;設定'!$C$7,G87&lt;20011),0,IF(AND(D87&lt;&gt;'選項&amp;設定'!$K$7,$G$6='選項&amp;設定'!$C$8,G87&gt;20010),ROUNDDOWN(G87*10%,0),IF(AND(D87&lt;&gt;'選項&amp;設定'!$K$7,$G$6='選項&amp;設定'!$C$8,G87&lt;20011),0,IF(AND(D87&lt;&gt;'選項&amp;設定'!$K$7,$G$6='選項&amp;設定'!$C$9),0,ROUNDDOWN(G87*20%,0)))))))))</f>
        <v>0</v>
      </c>
      <c r="J87" s="49" t="str">
        <f>IF(D87='選項&amp;設定'!$K$8,"聲明當年度居留達183天"," ")</f>
        <v xml:space="preserve"> </v>
      </c>
      <c r="K87" s="50"/>
      <c r="L87" s="33"/>
      <c r="M87" s="64" t="str">
        <f t="shared" si="3"/>
        <v/>
      </c>
    </row>
    <row r="88" spans="1:13" ht="34.5" customHeight="1" x14ac:dyDescent="0.25">
      <c r="A88" s="29">
        <v>77</v>
      </c>
      <c r="B88" s="36"/>
      <c r="C88" s="33"/>
      <c r="D88" s="24"/>
      <c r="E88" s="24"/>
      <c r="F88" s="30"/>
      <c r="G88" s="30"/>
      <c r="H88" s="34">
        <f>IF($G$6=50,F88*'選項&amp;設定'!$G$4,0)</f>
        <v>0</v>
      </c>
      <c r="I88" s="34">
        <f>IF(AND(D88&lt;&gt;'選項&amp;設定'!$K$7,$G$6='選項&amp;設定'!$C$5),0,IF(AND(D88='選項&amp;設定'!$K$7,$G$6='選項&amp;設定'!$C$5,G88&lt;=('選項&amp;設定'!$I$6)),ROUNDDOWN(G88*'選項&amp;設定'!$J$6,0),IF(AND(D88='選項&amp;設定'!$K$7,$G$6='選項&amp;設定'!$C$5,G88&gt;('選項&amp;設定'!$I$6)),ROUNDDOWN(G88*'選項&amp;設定'!$J$7,0),IF(AND(D88&lt;&gt;'選項&amp;設定'!$K$7,$G$6='選項&amp;設定'!$C$7,G88&gt;20010),ROUNDDOWN(G88*10%,0),IF(AND(D88&lt;&gt;'選項&amp;設定'!$K$7,$G$6='選項&amp;設定'!$C$7,G88&lt;20011),0,IF(AND(D88&lt;&gt;'選項&amp;設定'!$K$7,$G$6='選項&amp;設定'!$C$8,G88&gt;20010),ROUNDDOWN(G88*10%,0),IF(AND(D88&lt;&gt;'選項&amp;設定'!$K$7,$G$6='選項&amp;設定'!$C$8,G88&lt;20011),0,IF(AND(D88&lt;&gt;'選項&amp;設定'!$K$7,$G$6='選項&amp;設定'!$C$9),0,ROUNDDOWN(G88*20%,0)))))))))</f>
        <v>0</v>
      </c>
      <c r="J88" s="49" t="str">
        <f>IF(D88='選項&amp;設定'!$K$8,"聲明當年度居留達183天"," ")</f>
        <v xml:space="preserve"> </v>
      </c>
      <c r="K88" s="50"/>
      <c r="L88" s="33"/>
      <c r="M88" s="64" t="str">
        <f t="shared" si="3"/>
        <v/>
      </c>
    </row>
    <row r="89" spans="1:13" ht="34.5" customHeight="1" x14ac:dyDescent="0.25">
      <c r="A89" s="29">
        <v>78</v>
      </c>
      <c r="B89" s="36"/>
      <c r="C89" s="33"/>
      <c r="D89" s="24"/>
      <c r="E89" s="24"/>
      <c r="F89" s="30"/>
      <c r="G89" s="30"/>
      <c r="H89" s="34">
        <f>IF($G$6=50,F89*'選項&amp;設定'!$G$4,0)</f>
        <v>0</v>
      </c>
      <c r="I89" s="34">
        <f>IF(AND(D89&lt;&gt;'選項&amp;設定'!$K$7,$G$6='選項&amp;設定'!$C$5),0,IF(AND(D89='選項&amp;設定'!$K$7,$G$6='選項&amp;設定'!$C$5,G89&lt;=('選項&amp;設定'!$I$6)),ROUNDDOWN(G89*'選項&amp;設定'!$J$6,0),IF(AND(D89='選項&amp;設定'!$K$7,$G$6='選項&amp;設定'!$C$5,G89&gt;('選項&amp;設定'!$I$6)),ROUNDDOWN(G89*'選項&amp;設定'!$J$7,0),IF(AND(D89&lt;&gt;'選項&amp;設定'!$K$7,$G$6='選項&amp;設定'!$C$7,G89&gt;20010),ROUNDDOWN(G89*10%,0),IF(AND(D89&lt;&gt;'選項&amp;設定'!$K$7,$G$6='選項&amp;設定'!$C$7,G89&lt;20011),0,IF(AND(D89&lt;&gt;'選項&amp;設定'!$K$7,$G$6='選項&amp;設定'!$C$8,G89&gt;20010),ROUNDDOWN(G89*10%,0),IF(AND(D89&lt;&gt;'選項&amp;設定'!$K$7,$G$6='選項&amp;設定'!$C$8,G89&lt;20011),0,IF(AND(D89&lt;&gt;'選項&amp;設定'!$K$7,$G$6='選項&amp;設定'!$C$9),0,ROUNDDOWN(G89*20%,0)))))))))</f>
        <v>0</v>
      </c>
      <c r="J89" s="49" t="str">
        <f>IF(D89='選項&amp;設定'!$K$8,"聲明當年度居留達183天"," ")</f>
        <v xml:space="preserve"> </v>
      </c>
      <c r="K89" s="50"/>
      <c r="L89" s="33"/>
      <c r="M89" s="64" t="str">
        <f t="shared" si="3"/>
        <v/>
      </c>
    </row>
    <row r="90" spans="1:13" ht="34.5" customHeight="1" x14ac:dyDescent="0.25">
      <c r="A90" s="29">
        <v>79</v>
      </c>
      <c r="B90" s="36"/>
      <c r="C90" s="33"/>
      <c r="D90" s="24"/>
      <c r="E90" s="24"/>
      <c r="F90" s="30"/>
      <c r="G90" s="30"/>
      <c r="H90" s="34">
        <f>IF($G$6=50,F90*'選項&amp;設定'!$G$4,0)</f>
        <v>0</v>
      </c>
      <c r="I90" s="34">
        <f>IF(AND(D90&lt;&gt;'選項&amp;設定'!$K$7,$G$6='選項&amp;設定'!$C$5),0,IF(AND(D90='選項&amp;設定'!$K$7,$G$6='選項&amp;設定'!$C$5,G90&lt;=('選項&amp;設定'!$I$6)),ROUNDDOWN(G90*'選項&amp;設定'!$J$6,0),IF(AND(D90='選項&amp;設定'!$K$7,$G$6='選項&amp;設定'!$C$5,G90&gt;('選項&amp;設定'!$I$6)),ROUNDDOWN(G90*'選項&amp;設定'!$J$7,0),IF(AND(D90&lt;&gt;'選項&amp;設定'!$K$7,$G$6='選項&amp;設定'!$C$7,G90&gt;20010),ROUNDDOWN(G90*10%,0),IF(AND(D90&lt;&gt;'選項&amp;設定'!$K$7,$G$6='選項&amp;設定'!$C$7,G90&lt;20011),0,IF(AND(D90&lt;&gt;'選項&amp;設定'!$K$7,$G$6='選項&amp;設定'!$C$8,G90&gt;20010),ROUNDDOWN(G90*10%,0),IF(AND(D90&lt;&gt;'選項&amp;設定'!$K$7,$G$6='選項&amp;設定'!$C$8,G90&lt;20011),0,IF(AND(D90&lt;&gt;'選項&amp;設定'!$K$7,$G$6='選項&amp;設定'!$C$9),0,ROUNDDOWN(G90*20%,0)))))))))</f>
        <v>0</v>
      </c>
      <c r="J90" s="49" t="str">
        <f>IF(D90='選項&amp;設定'!$K$8,"聲明當年度居留達183天"," ")</f>
        <v xml:space="preserve"> </v>
      </c>
      <c r="K90" s="50"/>
      <c r="L90" s="33"/>
      <c r="M90" s="64" t="str">
        <f t="shared" si="3"/>
        <v/>
      </c>
    </row>
    <row r="91" spans="1:13" ht="34.5" customHeight="1" x14ac:dyDescent="0.25">
      <c r="A91" s="29">
        <v>80</v>
      </c>
      <c r="B91" s="36"/>
      <c r="C91" s="33"/>
      <c r="D91" s="24"/>
      <c r="E91" s="24"/>
      <c r="F91" s="30"/>
      <c r="G91" s="30"/>
      <c r="H91" s="34">
        <f>IF($G$6=50,F91*'選項&amp;設定'!$G$4,0)</f>
        <v>0</v>
      </c>
      <c r="I91" s="34">
        <f>IF(AND(D91&lt;&gt;'選項&amp;設定'!$K$7,$G$6='選項&amp;設定'!$C$5),0,IF(AND(D91='選項&amp;設定'!$K$7,$G$6='選項&amp;設定'!$C$5,G91&lt;=('選項&amp;設定'!$I$6)),ROUNDDOWN(G91*'選項&amp;設定'!$J$6,0),IF(AND(D91='選項&amp;設定'!$K$7,$G$6='選項&amp;設定'!$C$5,G91&gt;('選項&amp;設定'!$I$6)),ROUNDDOWN(G91*'選項&amp;設定'!$J$7,0),IF(AND(D91&lt;&gt;'選項&amp;設定'!$K$7,$G$6='選項&amp;設定'!$C$7,G91&gt;20010),ROUNDDOWN(G91*10%,0),IF(AND(D91&lt;&gt;'選項&amp;設定'!$K$7,$G$6='選項&amp;設定'!$C$7,G91&lt;20011),0,IF(AND(D91&lt;&gt;'選項&amp;設定'!$K$7,$G$6='選項&amp;設定'!$C$8,G91&gt;20010),ROUNDDOWN(G91*10%,0),IF(AND(D91&lt;&gt;'選項&amp;設定'!$K$7,$G$6='選項&amp;設定'!$C$8,G91&lt;20011),0,IF(AND(D91&lt;&gt;'選項&amp;設定'!$K$7,$G$6='選項&amp;設定'!$C$9),0,ROUNDDOWN(G91*20%,0)))))))))</f>
        <v>0</v>
      </c>
      <c r="J91" s="49" t="str">
        <f>IF(D91='選項&amp;設定'!$K$8,"聲明當年度居留達183天"," ")</f>
        <v xml:space="preserve"> </v>
      </c>
      <c r="K91" s="50"/>
      <c r="L91" s="33"/>
      <c r="M91" s="64" t="str">
        <f t="shared" si="3"/>
        <v/>
      </c>
    </row>
    <row r="92" spans="1:13" ht="34.5" customHeight="1" x14ac:dyDescent="0.25">
      <c r="A92" s="29">
        <v>81</v>
      </c>
      <c r="B92" s="36"/>
      <c r="C92" s="33"/>
      <c r="D92" s="24"/>
      <c r="E92" s="24"/>
      <c r="F92" s="30"/>
      <c r="G92" s="30"/>
      <c r="H92" s="34">
        <f>IF($G$6=50,F92*'選項&amp;設定'!$G$4,0)</f>
        <v>0</v>
      </c>
      <c r="I92" s="34">
        <f>IF(AND(D92&lt;&gt;'選項&amp;設定'!$K$7,$G$6='選項&amp;設定'!$C$5),0,IF(AND(D92='選項&amp;設定'!$K$7,$G$6='選項&amp;設定'!$C$5,G92&lt;=('選項&amp;設定'!$I$6)),ROUNDDOWN(G92*'選項&amp;設定'!$J$6,0),IF(AND(D92='選項&amp;設定'!$K$7,$G$6='選項&amp;設定'!$C$5,G92&gt;('選項&amp;設定'!$I$6)),ROUNDDOWN(G92*'選項&amp;設定'!$J$7,0),IF(AND(D92&lt;&gt;'選項&amp;設定'!$K$7,$G$6='選項&amp;設定'!$C$7,G92&gt;20010),ROUNDDOWN(G92*10%,0),IF(AND(D92&lt;&gt;'選項&amp;設定'!$K$7,$G$6='選項&amp;設定'!$C$7,G92&lt;20011),0,IF(AND(D92&lt;&gt;'選項&amp;設定'!$K$7,$G$6='選項&amp;設定'!$C$8,G92&gt;20010),ROUNDDOWN(G92*10%,0),IF(AND(D92&lt;&gt;'選項&amp;設定'!$K$7,$G$6='選項&amp;設定'!$C$8,G92&lt;20011),0,IF(AND(D92&lt;&gt;'選項&amp;設定'!$K$7,$G$6='選項&amp;設定'!$C$9),0,ROUNDDOWN(G92*20%,0)))))))))</f>
        <v>0</v>
      </c>
      <c r="J92" s="49" t="str">
        <f>IF(D92='選項&amp;設定'!$K$8,"聲明當年度居留達183天"," ")</f>
        <v xml:space="preserve"> </v>
      </c>
      <c r="K92" s="50"/>
      <c r="L92" s="33"/>
      <c r="M92" s="64" t="str">
        <f t="shared" si="3"/>
        <v/>
      </c>
    </row>
    <row r="93" spans="1:13" ht="34.5" customHeight="1" x14ac:dyDescent="0.25">
      <c r="A93" s="29">
        <v>82</v>
      </c>
      <c r="B93" s="36"/>
      <c r="C93" s="33"/>
      <c r="D93" s="24"/>
      <c r="E93" s="24"/>
      <c r="F93" s="30"/>
      <c r="G93" s="30"/>
      <c r="H93" s="34">
        <f>IF($G$6=50,F93*'選項&amp;設定'!$G$4,0)</f>
        <v>0</v>
      </c>
      <c r="I93" s="34">
        <f>IF(AND(D93&lt;&gt;'選項&amp;設定'!$K$7,$G$6='選項&amp;設定'!$C$5),0,IF(AND(D93='選項&amp;設定'!$K$7,$G$6='選項&amp;設定'!$C$5,G93&lt;=('選項&amp;設定'!$I$6)),ROUNDDOWN(G93*'選項&amp;設定'!$J$6,0),IF(AND(D93='選項&amp;設定'!$K$7,$G$6='選項&amp;設定'!$C$5,G93&gt;('選項&amp;設定'!$I$6)),ROUNDDOWN(G93*'選項&amp;設定'!$J$7,0),IF(AND(D93&lt;&gt;'選項&amp;設定'!$K$7,$G$6='選項&amp;設定'!$C$7,G93&gt;20010),ROUNDDOWN(G93*10%,0),IF(AND(D93&lt;&gt;'選項&amp;設定'!$K$7,$G$6='選項&amp;設定'!$C$7,G93&lt;20011),0,IF(AND(D93&lt;&gt;'選項&amp;設定'!$K$7,$G$6='選項&amp;設定'!$C$8,G93&gt;20010),ROUNDDOWN(G93*10%,0),IF(AND(D93&lt;&gt;'選項&amp;設定'!$K$7,$G$6='選項&amp;設定'!$C$8,G93&lt;20011),0,IF(AND(D93&lt;&gt;'選項&amp;設定'!$K$7,$G$6='選項&amp;設定'!$C$9),0,ROUNDDOWN(G93*20%,0)))))))))</f>
        <v>0</v>
      </c>
      <c r="J93" s="49" t="str">
        <f>IF(D93='選項&amp;設定'!$K$8,"聲明當年度居留達183天"," ")</f>
        <v xml:space="preserve"> </v>
      </c>
      <c r="K93" s="50"/>
      <c r="L93" s="33"/>
      <c r="M93" s="64" t="str">
        <f t="shared" si="3"/>
        <v/>
      </c>
    </row>
    <row r="94" spans="1:13" ht="34.5" customHeight="1" x14ac:dyDescent="0.25">
      <c r="A94" s="29">
        <v>83</v>
      </c>
      <c r="B94" s="36"/>
      <c r="C94" s="33"/>
      <c r="D94" s="24"/>
      <c r="E94" s="24"/>
      <c r="F94" s="30"/>
      <c r="G94" s="30"/>
      <c r="H94" s="34">
        <f>IF($G$6=50,F94*'選項&amp;設定'!$G$4,0)</f>
        <v>0</v>
      </c>
      <c r="I94" s="34">
        <f>IF(AND(D94&lt;&gt;'選項&amp;設定'!$K$7,$G$6='選項&amp;設定'!$C$5),0,IF(AND(D94='選項&amp;設定'!$K$7,$G$6='選項&amp;設定'!$C$5,G94&lt;=('選項&amp;設定'!$I$6)),ROUNDDOWN(G94*'選項&amp;設定'!$J$6,0),IF(AND(D94='選項&amp;設定'!$K$7,$G$6='選項&amp;設定'!$C$5,G94&gt;('選項&amp;設定'!$I$6)),ROUNDDOWN(G94*'選項&amp;設定'!$J$7,0),IF(AND(D94&lt;&gt;'選項&amp;設定'!$K$7,$G$6='選項&amp;設定'!$C$7,G94&gt;20010),ROUNDDOWN(G94*10%,0),IF(AND(D94&lt;&gt;'選項&amp;設定'!$K$7,$G$6='選項&amp;設定'!$C$7,G94&lt;20011),0,IF(AND(D94&lt;&gt;'選項&amp;設定'!$K$7,$G$6='選項&amp;設定'!$C$8,G94&gt;20010),ROUNDDOWN(G94*10%,0),IF(AND(D94&lt;&gt;'選項&amp;設定'!$K$7,$G$6='選項&amp;設定'!$C$8,G94&lt;20011),0,IF(AND(D94&lt;&gt;'選項&amp;設定'!$K$7,$G$6='選項&amp;設定'!$C$9),0,ROUNDDOWN(G94*20%,0)))))))))</f>
        <v>0</v>
      </c>
      <c r="J94" s="49" t="str">
        <f>IF(D94='選項&amp;設定'!$K$8,"聲明當年度居留達183天"," ")</f>
        <v xml:space="preserve"> </v>
      </c>
      <c r="K94" s="50"/>
      <c r="L94" s="33"/>
      <c r="M94" s="64" t="str">
        <f t="shared" si="3"/>
        <v/>
      </c>
    </row>
    <row r="95" spans="1:13" ht="34.5" customHeight="1" x14ac:dyDescent="0.25">
      <c r="A95" s="29">
        <v>84</v>
      </c>
      <c r="B95" s="36"/>
      <c r="C95" s="33"/>
      <c r="D95" s="24"/>
      <c r="E95" s="24"/>
      <c r="F95" s="30"/>
      <c r="G95" s="30"/>
      <c r="H95" s="34">
        <f>IF($G$6=50,F95*'選項&amp;設定'!$G$4,0)</f>
        <v>0</v>
      </c>
      <c r="I95" s="34">
        <f>IF(AND(D95&lt;&gt;'選項&amp;設定'!$K$7,$G$6='選項&amp;設定'!$C$5),0,IF(AND(D95='選項&amp;設定'!$K$7,$G$6='選項&amp;設定'!$C$5,G95&lt;=('選項&amp;設定'!$I$6)),ROUNDDOWN(G95*'選項&amp;設定'!$J$6,0),IF(AND(D95='選項&amp;設定'!$K$7,$G$6='選項&amp;設定'!$C$5,G95&gt;('選項&amp;設定'!$I$6)),ROUNDDOWN(G95*'選項&amp;設定'!$J$7,0),IF(AND(D95&lt;&gt;'選項&amp;設定'!$K$7,$G$6='選項&amp;設定'!$C$7,G95&gt;20010),ROUNDDOWN(G95*10%,0),IF(AND(D95&lt;&gt;'選項&amp;設定'!$K$7,$G$6='選項&amp;設定'!$C$7,G95&lt;20011),0,IF(AND(D95&lt;&gt;'選項&amp;設定'!$K$7,$G$6='選項&amp;設定'!$C$8,G95&gt;20010),ROUNDDOWN(G95*10%,0),IF(AND(D95&lt;&gt;'選項&amp;設定'!$K$7,$G$6='選項&amp;設定'!$C$8,G95&lt;20011),0,IF(AND(D95&lt;&gt;'選項&amp;設定'!$K$7,$G$6='選項&amp;設定'!$C$9),0,ROUNDDOWN(G95*20%,0)))))))))</f>
        <v>0</v>
      </c>
      <c r="J95" s="49" t="str">
        <f>IF(D95='選項&amp;設定'!$K$8,"聲明當年度居留達183天"," ")</f>
        <v xml:space="preserve"> </v>
      </c>
      <c r="K95" s="50"/>
      <c r="L95" s="33"/>
      <c r="M95" s="64" t="str">
        <f t="shared" si="3"/>
        <v/>
      </c>
    </row>
    <row r="96" spans="1:13" ht="34.5" customHeight="1" x14ac:dyDescent="0.25">
      <c r="A96" s="29">
        <v>85</v>
      </c>
      <c r="B96" s="36"/>
      <c r="C96" s="33"/>
      <c r="D96" s="24"/>
      <c r="E96" s="24"/>
      <c r="F96" s="30"/>
      <c r="G96" s="30"/>
      <c r="H96" s="34">
        <f>IF($G$6=50,F96*'選項&amp;設定'!$G$4,0)</f>
        <v>0</v>
      </c>
      <c r="I96" s="34">
        <f>IF(AND(D96&lt;&gt;'選項&amp;設定'!$K$7,$G$6='選項&amp;設定'!$C$5),0,IF(AND(D96='選項&amp;設定'!$K$7,$G$6='選項&amp;設定'!$C$5,G96&lt;=('選項&amp;設定'!$I$6)),ROUNDDOWN(G96*'選項&amp;設定'!$J$6,0),IF(AND(D96='選項&amp;設定'!$K$7,$G$6='選項&amp;設定'!$C$5,G96&gt;('選項&amp;設定'!$I$6)),ROUNDDOWN(G96*'選項&amp;設定'!$J$7,0),IF(AND(D96&lt;&gt;'選項&amp;設定'!$K$7,$G$6='選項&amp;設定'!$C$7,G96&gt;20010),ROUNDDOWN(G96*10%,0),IF(AND(D96&lt;&gt;'選項&amp;設定'!$K$7,$G$6='選項&amp;設定'!$C$7,G96&lt;20011),0,IF(AND(D96&lt;&gt;'選項&amp;設定'!$K$7,$G$6='選項&amp;設定'!$C$8,G96&gt;20010),ROUNDDOWN(G96*10%,0),IF(AND(D96&lt;&gt;'選項&amp;設定'!$K$7,$G$6='選項&amp;設定'!$C$8,G96&lt;20011),0,IF(AND(D96&lt;&gt;'選項&amp;設定'!$K$7,$G$6='選項&amp;設定'!$C$9),0,ROUNDDOWN(G96*20%,0)))))))))</f>
        <v>0</v>
      </c>
      <c r="J96" s="49" t="str">
        <f>IF(D96='選項&amp;設定'!$K$8,"聲明當年度居留達183天"," ")</f>
        <v xml:space="preserve"> </v>
      </c>
      <c r="K96" s="50"/>
      <c r="L96" s="33"/>
      <c r="M96" s="64" t="str">
        <f t="shared" si="3"/>
        <v/>
      </c>
    </row>
    <row r="97" spans="1:13" ht="34.5" customHeight="1" x14ac:dyDescent="0.25">
      <c r="A97" s="29">
        <v>86</v>
      </c>
      <c r="B97" s="36"/>
      <c r="C97" s="33"/>
      <c r="D97" s="24"/>
      <c r="E97" s="24"/>
      <c r="F97" s="30"/>
      <c r="G97" s="30"/>
      <c r="H97" s="34">
        <f>IF($G$6=50,F97*'選項&amp;設定'!$G$4,0)</f>
        <v>0</v>
      </c>
      <c r="I97" s="34">
        <f>IF(AND(D97&lt;&gt;'選項&amp;設定'!$K$7,$G$6='選項&amp;設定'!$C$5),0,IF(AND(D97='選項&amp;設定'!$K$7,$G$6='選項&amp;設定'!$C$5,G97&lt;=('選項&amp;設定'!$I$6)),ROUNDDOWN(G97*'選項&amp;設定'!$J$6,0),IF(AND(D97='選項&amp;設定'!$K$7,$G$6='選項&amp;設定'!$C$5,G97&gt;('選項&amp;設定'!$I$6)),ROUNDDOWN(G97*'選項&amp;設定'!$J$7,0),IF(AND(D97&lt;&gt;'選項&amp;設定'!$K$7,$G$6='選項&amp;設定'!$C$7,G97&gt;20010),ROUNDDOWN(G97*10%,0),IF(AND(D97&lt;&gt;'選項&amp;設定'!$K$7,$G$6='選項&amp;設定'!$C$7,G97&lt;20011),0,IF(AND(D97&lt;&gt;'選項&amp;設定'!$K$7,$G$6='選項&amp;設定'!$C$8,G97&gt;20010),ROUNDDOWN(G97*10%,0),IF(AND(D97&lt;&gt;'選項&amp;設定'!$K$7,$G$6='選項&amp;設定'!$C$8,G97&lt;20011),0,IF(AND(D97&lt;&gt;'選項&amp;設定'!$K$7,$G$6='選項&amp;設定'!$C$9),0,ROUNDDOWN(G97*20%,0)))))))))</f>
        <v>0</v>
      </c>
      <c r="J97" s="49" t="str">
        <f>IF(D97='選項&amp;設定'!$K$8,"聲明當年度居留達183天"," ")</f>
        <v xml:space="preserve"> </v>
      </c>
      <c r="K97" s="50"/>
      <c r="L97" s="33"/>
      <c r="M97" s="64" t="str">
        <f t="shared" si="3"/>
        <v/>
      </c>
    </row>
    <row r="98" spans="1:13" ht="34.5" customHeight="1" x14ac:dyDescent="0.25">
      <c r="A98" s="29">
        <v>87</v>
      </c>
      <c r="B98" s="36"/>
      <c r="C98" s="33"/>
      <c r="D98" s="24"/>
      <c r="E98" s="24"/>
      <c r="F98" s="30"/>
      <c r="G98" s="30"/>
      <c r="H98" s="34">
        <f>IF($G$6=50,F98*'選項&amp;設定'!$G$4,0)</f>
        <v>0</v>
      </c>
      <c r="I98" s="34">
        <f>IF(AND(D98&lt;&gt;'選項&amp;設定'!$K$7,$G$6='選項&amp;設定'!$C$5),0,IF(AND(D98='選項&amp;設定'!$K$7,$G$6='選項&amp;設定'!$C$5,G98&lt;=('選項&amp;設定'!$I$6)),ROUNDDOWN(G98*'選項&amp;設定'!$J$6,0),IF(AND(D98='選項&amp;設定'!$K$7,$G$6='選項&amp;設定'!$C$5,G98&gt;('選項&amp;設定'!$I$6)),ROUNDDOWN(G98*'選項&amp;設定'!$J$7,0),IF(AND(D98&lt;&gt;'選項&amp;設定'!$K$7,$G$6='選項&amp;設定'!$C$7,G98&gt;20010),ROUNDDOWN(G98*10%,0),IF(AND(D98&lt;&gt;'選項&amp;設定'!$K$7,$G$6='選項&amp;設定'!$C$7,G98&lt;20011),0,IF(AND(D98&lt;&gt;'選項&amp;設定'!$K$7,$G$6='選項&amp;設定'!$C$8,G98&gt;20010),ROUNDDOWN(G98*10%,0),IF(AND(D98&lt;&gt;'選項&amp;設定'!$K$7,$G$6='選項&amp;設定'!$C$8,G98&lt;20011),0,IF(AND(D98&lt;&gt;'選項&amp;設定'!$K$7,$G$6='選項&amp;設定'!$C$9),0,ROUNDDOWN(G98*20%,0)))))))))</f>
        <v>0</v>
      </c>
      <c r="J98" s="49" t="str">
        <f>IF(D98='選項&amp;設定'!$K$8,"聲明當年度居留達183天"," ")</f>
        <v xml:space="preserve"> </v>
      </c>
      <c r="K98" s="50"/>
      <c r="L98" s="33"/>
      <c r="M98" s="64" t="str">
        <f t="shared" si="3"/>
        <v/>
      </c>
    </row>
    <row r="99" spans="1:13" ht="34.5" customHeight="1" x14ac:dyDescent="0.25">
      <c r="A99" s="29">
        <v>88</v>
      </c>
      <c r="B99" s="36"/>
      <c r="C99" s="33"/>
      <c r="D99" s="24"/>
      <c r="E99" s="24"/>
      <c r="F99" s="30"/>
      <c r="G99" s="30"/>
      <c r="H99" s="34">
        <f>IF($G$6=50,F99*'選項&amp;設定'!$G$4,0)</f>
        <v>0</v>
      </c>
      <c r="I99" s="34">
        <f>IF(AND(D99&lt;&gt;'選項&amp;設定'!$K$7,$G$6='選項&amp;設定'!$C$5),0,IF(AND(D99='選項&amp;設定'!$K$7,$G$6='選項&amp;設定'!$C$5,G99&lt;=('選項&amp;設定'!$I$6)),ROUNDDOWN(G99*'選項&amp;設定'!$J$6,0),IF(AND(D99='選項&amp;設定'!$K$7,$G$6='選項&amp;設定'!$C$5,G99&gt;('選項&amp;設定'!$I$6)),ROUNDDOWN(G99*'選項&amp;設定'!$J$7,0),IF(AND(D99&lt;&gt;'選項&amp;設定'!$K$7,$G$6='選項&amp;設定'!$C$7,G99&gt;20010),ROUNDDOWN(G99*10%,0),IF(AND(D99&lt;&gt;'選項&amp;設定'!$K$7,$G$6='選項&amp;設定'!$C$7,G99&lt;20011),0,IF(AND(D99&lt;&gt;'選項&amp;設定'!$K$7,$G$6='選項&amp;設定'!$C$8,G99&gt;20010),ROUNDDOWN(G99*10%,0),IF(AND(D99&lt;&gt;'選項&amp;設定'!$K$7,$G$6='選項&amp;設定'!$C$8,G99&lt;20011),0,IF(AND(D99&lt;&gt;'選項&amp;設定'!$K$7,$G$6='選項&amp;設定'!$C$9),0,ROUNDDOWN(G99*20%,0)))))))))</f>
        <v>0</v>
      </c>
      <c r="J99" s="49" t="str">
        <f>IF(D99='選項&amp;設定'!$K$8,"聲明當年度居留達183天"," ")</f>
        <v xml:space="preserve"> </v>
      </c>
      <c r="K99" s="50"/>
      <c r="L99" s="33"/>
      <c r="M99" s="64" t="str">
        <f t="shared" si="3"/>
        <v/>
      </c>
    </row>
    <row r="100" spans="1:13" ht="34.5" customHeight="1" x14ac:dyDescent="0.25">
      <c r="A100" s="29">
        <v>89</v>
      </c>
      <c r="B100" s="36"/>
      <c r="C100" s="33"/>
      <c r="D100" s="24"/>
      <c r="E100" s="24"/>
      <c r="F100" s="30"/>
      <c r="G100" s="30"/>
      <c r="H100" s="34">
        <f>IF($G$6=50,F100*'選項&amp;設定'!$G$4,0)</f>
        <v>0</v>
      </c>
      <c r="I100" s="34">
        <f>IF(AND(D100&lt;&gt;'選項&amp;設定'!$K$7,$G$6='選項&amp;設定'!$C$5),0,IF(AND(D100='選項&amp;設定'!$K$7,$G$6='選項&amp;設定'!$C$5,G100&lt;=('選項&amp;設定'!$I$6)),ROUNDDOWN(G100*'選項&amp;設定'!$J$6,0),IF(AND(D100='選項&amp;設定'!$K$7,$G$6='選項&amp;設定'!$C$5,G100&gt;('選項&amp;設定'!$I$6)),ROUNDDOWN(G100*'選項&amp;設定'!$J$7,0),IF(AND(D100&lt;&gt;'選項&amp;設定'!$K$7,$G$6='選項&amp;設定'!$C$7,G100&gt;20010),ROUNDDOWN(G100*10%,0),IF(AND(D100&lt;&gt;'選項&amp;設定'!$K$7,$G$6='選項&amp;設定'!$C$7,G100&lt;20011),0,IF(AND(D100&lt;&gt;'選項&amp;設定'!$K$7,$G$6='選項&amp;設定'!$C$8,G100&gt;20010),ROUNDDOWN(G100*10%,0),IF(AND(D100&lt;&gt;'選項&amp;設定'!$K$7,$G$6='選項&amp;設定'!$C$8,G100&lt;20011),0,IF(AND(D100&lt;&gt;'選項&amp;設定'!$K$7,$G$6='選項&amp;設定'!$C$9),0,ROUNDDOWN(G100*20%,0)))))))))</f>
        <v>0</v>
      </c>
      <c r="J100" s="49" t="str">
        <f>IF(D100='選項&amp;設定'!$K$8,"聲明當年度居留達183天"," ")</f>
        <v xml:space="preserve"> </v>
      </c>
      <c r="K100" s="50"/>
      <c r="L100" s="33"/>
      <c r="M100" s="64" t="str">
        <f t="shared" si="3"/>
        <v/>
      </c>
    </row>
    <row r="101" spans="1:13" ht="34.5" customHeight="1" x14ac:dyDescent="0.25">
      <c r="A101" s="29">
        <v>90</v>
      </c>
      <c r="B101" s="36"/>
      <c r="C101" s="33"/>
      <c r="D101" s="24"/>
      <c r="E101" s="24"/>
      <c r="F101" s="30"/>
      <c r="G101" s="30"/>
      <c r="H101" s="34">
        <f>IF($G$6=50,F101*'選項&amp;設定'!$G$4,0)</f>
        <v>0</v>
      </c>
      <c r="I101" s="34">
        <f>IF(AND(D101&lt;&gt;'選項&amp;設定'!$K$7,$G$6='選項&amp;設定'!$C$5),0,IF(AND(D101='選項&amp;設定'!$K$7,$G$6='選項&amp;設定'!$C$5,G101&lt;=('選項&amp;設定'!$I$6)),ROUNDDOWN(G101*'選項&amp;設定'!$J$6,0),IF(AND(D101='選項&amp;設定'!$K$7,$G$6='選項&amp;設定'!$C$5,G101&gt;('選項&amp;設定'!$I$6)),ROUNDDOWN(G101*'選項&amp;設定'!$J$7,0),IF(AND(D101&lt;&gt;'選項&amp;設定'!$K$7,$G$6='選項&amp;設定'!$C$7,G101&gt;20010),ROUNDDOWN(G101*10%,0),IF(AND(D101&lt;&gt;'選項&amp;設定'!$K$7,$G$6='選項&amp;設定'!$C$7,G101&lt;20011),0,IF(AND(D101&lt;&gt;'選項&amp;設定'!$K$7,$G$6='選項&amp;設定'!$C$8,G101&gt;20010),ROUNDDOWN(G101*10%,0),IF(AND(D101&lt;&gt;'選項&amp;設定'!$K$7,$G$6='選項&amp;設定'!$C$8,G101&lt;20011),0,IF(AND(D101&lt;&gt;'選項&amp;設定'!$K$7,$G$6='選項&amp;設定'!$C$9),0,ROUNDDOWN(G101*20%,0)))))))))</f>
        <v>0</v>
      </c>
      <c r="J101" s="49" t="str">
        <f>IF(D101='選項&amp;設定'!$K$8,"聲明當年度居留達183天"," ")</f>
        <v xml:space="preserve"> </v>
      </c>
      <c r="K101" s="50"/>
      <c r="L101" s="33"/>
      <c r="M101" s="64" t="str">
        <f t="shared" si="3"/>
        <v/>
      </c>
    </row>
    <row r="102" spans="1:13" ht="34.5" customHeight="1" x14ac:dyDescent="0.25">
      <c r="A102" s="29">
        <v>91</v>
      </c>
      <c r="B102" s="36"/>
      <c r="C102" s="33"/>
      <c r="D102" s="24"/>
      <c r="E102" s="24"/>
      <c r="F102" s="30"/>
      <c r="G102" s="30"/>
      <c r="H102" s="34">
        <f>IF($G$6=50,F102*'選項&amp;設定'!$G$4,0)</f>
        <v>0</v>
      </c>
      <c r="I102" s="34">
        <f>IF(AND(D102&lt;&gt;'選項&amp;設定'!$K$7,$G$6='選項&amp;設定'!$C$5),0,IF(AND(D102='選項&amp;設定'!$K$7,$G$6='選項&amp;設定'!$C$5,G102&lt;=('選項&amp;設定'!$I$6)),ROUNDDOWN(G102*'選項&amp;設定'!$J$6,0),IF(AND(D102='選項&amp;設定'!$K$7,$G$6='選項&amp;設定'!$C$5,G102&gt;('選項&amp;設定'!$I$6)),ROUNDDOWN(G102*'選項&amp;設定'!$J$7,0),IF(AND(D102&lt;&gt;'選項&amp;設定'!$K$7,$G$6='選項&amp;設定'!$C$7,G102&gt;20010),ROUNDDOWN(G102*10%,0),IF(AND(D102&lt;&gt;'選項&amp;設定'!$K$7,$G$6='選項&amp;設定'!$C$7,G102&lt;20011),0,IF(AND(D102&lt;&gt;'選項&amp;設定'!$K$7,$G$6='選項&amp;設定'!$C$8,G102&gt;20010),ROUNDDOWN(G102*10%,0),IF(AND(D102&lt;&gt;'選項&amp;設定'!$K$7,$G$6='選項&amp;設定'!$C$8,G102&lt;20011),0,IF(AND(D102&lt;&gt;'選項&amp;設定'!$K$7,$G$6='選項&amp;設定'!$C$9),0,ROUNDDOWN(G102*20%,0)))))))))</f>
        <v>0</v>
      </c>
      <c r="J102" s="49" t="str">
        <f>IF(D102='選項&amp;設定'!$K$8,"聲明當年度居留達183天"," ")</f>
        <v xml:space="preserve"> </v>
      </c>
      <c r="K102" s="50"/>
      <c r="L102" s="33"/>
      <c r="M102" s="64" t="str">
        <f t="shared" si="3"/>
        <v/>
      </c>
    </row>
    <row r="103" spans="1:13" ht="34.5" customHeight="1" x14ac:dyDescent="0.25">
      <c r="A103" s="29">
        <v>92</v>
      </c>
      <c r="B103" s="36"/>
      <c r="C103" s="33"/>
      <c r="D103" s="24"/>
      <c r="E103" s="24"/>
      <c r="F103" s="30"/>
      <c r="G103" s="30"/>
      <c r="H103" s="34">
        <f>IF($G$6=50,F103*'選項&amp;設定'!$G$4,0)</f>
        <v>0</v>
      </c>
      <c r="I103" s="34">
        <f>IF(AND(D103&lt;&gt;'選項&amp;設定'!$K$7,$G$6='選項&amp;設定'!$C$5),0,IF(AND(D103='選項&amp;設定'!$K$7,$G$6='選項&amp;設定'!$C$5,G103&lt;=('選項&amp;設定'!$I$6)),ROUNDDOWN(G103*'選項&amp;設定'!$J$6,0),IF(AND(D103='選項&amp;設定'!$K$7,$G$6='選項&amp;設定'!$C$5,G103&gt;('選項&amp;設定'!$I$6)),ROUNDDOWN(G103*'選項&amp;設定'!$J$7,0),IF(AND(D103&lt;&gt;'選項&amp;設定'!$K$7,$G$6='選項&amp;設定'!$C$7,G103&gt;20010),ROUNDDOWN(G103*10%,0),IF(AND(D103&lt;&gt;'選項&amp;設定'!$K$7,$G$6='選項&amp;設定'!$C$7,G103&lt;20011),0,IF(AND(D103&lt;&gt;'選項&amp;設定'!$K$7,$G$6='選項&amp;設定'!$C$8,G103&gt;20010),ROUNDDOWN(G103*10%,0),IF(AND(D103&lt;&gt;'選項&amp;設定'!$K$7,$G$6='選項&amp;設定'!$C$8,G103&lt;20011),0,IF(AND(D103&lt;&gt;'選項&amp;設定'!$K$7,$G$6='選項&amp;設定'!$C$9),0,ROUNDDOWN(G103*20%,0)))))))))</f>
        <v>0</v>
      </c>
      <c r="J103" s="49" t="str">
        <f>IF(D103='選項&amp;設定'!$K$8,"聲明當年度居留達183天"," ")</f>
        <v xml:space="preserve"> </v>
      </c>
      <c r="K103" s="50"/>
      <c r="L103" s="33"/>
      <c r="M103" s="64" t="str">
        <f t="shared" si="3"/>
        <v/>
      </c>
    </row>
    <row r="104" spans="1:13" ht="34.5" customHeight="1" x14ac:dyDescent="0.25">
      <c r="A104" s="29">
        <v>93</v>
      </c>
      <c r="B104" s="36"/>
      <c r="C104" s="33"/>
      <c r="D104" s="24"/>
      <c r="E104" s="24"/>
      <c r="F104" s="30"/>
      <c r="G104" s="30"/>
      <c r="H104" s="34">
        <f>IF($G$6=50,F104*'選項&amp;設定'!$G$4,0)</f>
        <v>0</v>
      </c>
      <c r="I104" s="34">
        <f>IF(AND(D104&lt;&gt;'選項&amp;設定'!$K$7,$G$6='選項&amp;設定'!$C$5),0,IF(AND(D104='選項&amp;設定'!$K$7,$G$6='選項&amp;設定'!$C$5,G104&lt;=('選項&amp;設定'!$I$6)),ROUNDDOWN(G104*'選項&amp;設定'!$J$6,0),IF(AND(D104='選項&amp;設定'!$K$7,$G$6='選項&amp;設定'!$C$5,G104&gt;('選項&amp;設定'!$I$6)),ROUNDDOWN(G104*'選項&amp;設定'!$J$7,0),IF(AND(D104&lt;&gt;'選項&amp;設定'!$K$7,$G$6='選項&amp;設定'!$C$7,G104&gt;20010),ROUNDDOWN(G104*10%,0),IF(AND(D104&lt;&gt;'選項&amp;設定'!$K$7,$G$6='選項&amp;設定'!$C$7,G104&lt;20011),0,IF(AND(D104&lt;&gt;'選項&amp;設定'!$K$7,$G$6='選項&amp;設定'!$C$8,G104&gt;20010),ROUNDDOWN(G104*10%,0),IF(AND(D104&lt;&gt;'選項&amp;設定'!$K$7,$G$6='選項&amp;設定'!$C$8,G104&lt;20011),0,IF(AND(D104&lt;&gt;'選項&amp;設定'!$K$7,$G$6='選項&amp;設定'!$C$9),0,ROUNDDOWN(G104*20%,0)))))))))</f>
        <v>0</v>
      </c>
      <c r="J104" s="49" t="str">
        <f>IF(D104='選項&amp;設定'!$K$8,"聲明當年度居留達183天"," ")</f>
        <v xml:space="preserve"> </v>
      </c>
      <c r="K104" s="50"/>
      <c r="L104" s="33"/>
      <c r="M104" s="64" t="str">
        <f t="shared" si="3"/>
        <v/>
      </c>
    </row>
    <row r="105" spans="1:13" ht="34.5" customHeight="1" x14ac:dyDescent="0.25">
      <c r="A105" s="29">
        <v>94</v>
      </c>
      <c r="B105" s="36"/>
      <c r="C105" s="33"/>
      <c r="D105" s="24"/>
      <c r="E105" s="24"/>
      <c r="F105" s="30"/>
      <c r="G105" s="30"/>
      <c r="H105" s="34">
        <f>IF($G$6=50,F105*'選項&amp;設定'!$G$4,0)</f>
        <v>0</v>
      </c>
      <c r="I105" s="34">
        <f>IF(AND(D105&lt;&gt;'選項&amp;設定'!$K$7,$G$6='選項&amp;設定'!$C$5),0,IF(AND(D105='選項&amp;設定'!$K$7,$G$6='選項&amp;設定'!$C$5,G105&lt;=('選項&amp;設定'!$I$6)),ROUNDDOWN(G105*'選項&amp;設定'!$J$6,0),IF(AND(D105='選項&amp;設定'!$K$7,$G$6='選項&amp;設定'!$C$5,G105&gt;('選項&amp;設定'!$I$6)),ROUNDDOWN(G105*'選項&amp;設定'!$J$7,0),IF(AND(D105&lt;&gt;'選項&amp;設定'!$K$7,$G$6='選項&amp;設定'!$C$7,G105&gt;20010),ROUNDDOWN(G105*10%,0),IF(AND(D105&lt;&gt;'選項&amp;設定'!$K$7,$G$6='選項&amp;設定'!$C$7,G105&lt;20011),0,IF(AND(D105&lt;&gt;'選項&amp;設定'!$K$7,$G$6='選項&amp;設定'!$C$8,G105&gt;20010),ROUNDDOWN(G105*10%,0),IF(AND(D105&lt;&gt;'選項&amp;設定'!$K$7,$G$6='選項&amp;設定'!$C$8,G105&lt;20011),0,IF(AND(D105&lt;&gt;'選項&amp;設定'!$K$7,$G$6='選項&amp;設定'!$C$9),0,ROUNDDOWN(G105*20%,0)))))))))</f>
        <v>0</v>
      </c>
      <c r="J105" s="49" t="str">
        <f>IF(D105='選項&amp;設定'!$K$8,"聲明當年度居留達183天"," ")</f>
        <v xml:space="preserve"> </v>
      </c>
      <c r="K105" s="50"/>
      <c r="L105" s="33"/>
      <c r="M105" s="64" t="str">
        <f t="shared" si="3"/>
        <v/>
      </c>
    </row>
    <row r="106" spans="1:13" ht="34.5" customHeight="1" x14ac:dyDescent="0.25">
      <c r="A106" s="29">
        <v>95</v>
      </c>
      <c r="B106" s="36"/>
      <c r="C106" s="33"/>
      <c r="D106" s="24"/>
      <c r="E106" s="24"/>
      <c r="F106" s="30"/>
      <c r="G106" s="30"/>
      <c r="H106" s="34">
        <f>IF($G$6=50,F106*'選項&amp;設定'!$G$4,0)</f>
        <v>0</v>
      </c>
      <c r="I106" s="34">
        <f>IF(AND(D106&lt;&gt;'選項&amp;設定'!$K$7,$G$6='選項&amp;設定'!$C$5),0,IF(AND(D106='選項&amp;設定'!$K$7,$G$6='選項&amp;設定'!$C$5,G106&lt;=('選項&amp;設定'!$I$6)),ROUNDDOWN(G106*'選項&amp;設定'!$J$6,0),IF(AND(D106='選項&amp;設定'!$K$7,$G$6='選項&amp;設定'!$C$5,G106&gt;('選項&amp;設定'!$I$6)),ROUNDDOWN(G106*'選項&amp;設定'!$J$7,0),IF(AND(D106&lt;&gt;'選項&amp;設定'!$K$7,$G$6='選項&amp;設定'!$C$7,G106&gt;20010),ROUNDDOWN(G106*10%,0),IF(AND(D106&lt;&gt;'選項&amp;設定'!$K$7,$G$6='選項&amp;設定'!$C$7,G106&lt;20011),0,IF(AND(D106&lt;&gt;'選項&amp;設定'!$K$7,$G$6='選項&amp;設定'!$C$8,G106&gt;20010),ROUNDDOWN(G106*10%,0),IF(AND(D106&lt;&gt;'選項&amp;設定'!$K$7,$G$6='選項&amp;設定'!$C$8,G106&lt;20011),0,IF(AND(D106&lt;&gt;'選項&amp;設定'!$K$7,$G$6='選項&amp;設定'!$C$9),0,ROUNDDOWN(G106*20%,0)))))))))</f>
        <v>0</v>
      </c>
      <c r="J106" s="49" t="str">
        <f>IF(D106='選項&amp;設定'!$K$8,"聲明當年度居留達183天"," ")</f>
        <v xml:space="preserve"> </v>
      </c>
      <c r="K106" s="50"/>
      <c r="L106" s="33"/>
      <c r="M106" s="64" t="str">
        <f t="shared" si="3"/>
        <v/>
      </c>
    </row>
    <row r="107" spans="1:13" ht="34.5" customHeight="1" x14ac:dyDescent="0.25">
      <c r="A107" s="29">
        <v>96</v>
      </c>
      <c r="B107" s="36"/>
      <c r="C107" s="33"/>
      <c r="D107" s="24"/>
      <c r="E107" s="24"/>
      <c r="F107" s="30"/>
      <c r="G107" s="30"/>
      <c r="H107" s="34">
        <f>IF($G$6=50,F107*'選項&amp;設定'!$G$4,0)</f>
        <v>0</v>
      </c>
      <c r="I107" s="34">
        <f>IF(AND(D107&lt;&gt;'選項&amp;設定'!$K$7,$G$6='選項&amp;設定'!$C$5),0,IF(AND(D107='選項&amp;設定'!$K$7,$G$6='選項&amp;設定'!$C$5,G107&lt;=('選項&amp;設定'!$I$6)),ROUNDDOWN(G107*'選項&amp;設定'!$J$6,0),IF(AND(D107='選項&amp;設定'!$K$7,$G$6='選項&amp;設定'!$C$5,G107&gt;('選項&amp;設定'!$I$6)),ROUNDDOWN(G107*'選項&amp;設定'!$J$7,0),IF(AND(D107&lt;&gt;'選項&amp;設定'!$K$7,$G$6='選項&amp;設定'!$C$7,G107&gt;20010),ROUNDDOWN(G107*10%,0),IF(AND(D107&lt;&gt;'選項&amp;設定'!$K$7,$G$6='選項&amp;設定'!$C$7,G107&lt;20011),0,IF(AND(D107&lt;&gt;'選項&amp;設定'!$K$7,$G$6='選項&amp;設定'!$C$8,G107&gt;20010),ROUNDDOWN(G107*10%,0),IF(AND(D107&lt;&gt;'選項&amp;設定'!$K$7,$G$6='選項&amp;設定'!$C$8,G107&lt;20011),0,IF(AND(D107&lt;&gt;'選項&amp;設定'!$K$7,$G$6='選項&amp;設定'!$C$9),0,ROUNDDOWN(G107*20%,0)))))))))</f>
        <v>0</v>
      </c>
      <c r="J107" s="49" t="str">
        <f>IF(D107='選項&amp;設定'!$K$8,"聲明當年度居留達183天"," ")</f>
        <v xml:space="preserve"> </v>
      </c>
      <c r="K107" s="50"/>
      <c r="L107" s="33"/>
      <c r="M107" s="64" t="str">
        <f t="shared" si="3"/>
        <v/>
      </c>
    </row>
    <row r="108" spans="1:13" ht="34.5" customHeight="1" x14ac:dyDescent="0.25">
      <c r="A108" s="29">
        <v>97</v>
      </c>
      <c r="B108" s="36"/>
      <c r="C108" s="33"/>
      <c r="D108" s="24"/>
      <c r="E108" s="24"/>
      <c r="F108" s="30"/>
      <c r="G108" s="30"/>
      <c r="H108" s="34">
        <f>IF($G$6=50,F108*'選項&amp;設定'!$G$4,0)</f>
        <v>0</v>
      </c>
      <c r="I108" s="34">
        <f>IF(AND(D108&lt;&gt;'選項&amp;設定'!$K$7,$G$6='選項&amp;設定'!$C$5),0,IF(AND(D108='選項&amp;設定'!$K$7,$G$6='選項&amp;設定'!$C$5,G108&lt;=('選項&amp;設定'!$I$6)),ROUNDDOWN(G108*'選項&amp;設定'!$J$6,0),IF(AND(D108='選項&amp;設定'!$K$7,$G$6='選項&amp;設定'!$C$5,G108&gt;('選項&amp;設定'!$I$6)),ROUNDDOWN(G108*'選項&amp;設定'!$J$7,0),IF(AND(D108&lt;&gt;'選項&amp;設定'!$K$7,$G$6='選項&amp;設定'!$C$7,G108&gt;20010),ROUNDDOWN(G108*10%,0),IF(AND(D108&lt;&gt;'選項&amp;設定'!$K$7,$G$6='選項&amp;設定'!$C$7,G108&lt;20011),0,IF(AND(D108&lt;&gt;'選項&amp;設定'!$K$7,$G$6='選項&amp;設定'!$C$8,G108&gt;20010),ROUNDDOWN(G108*10%,0),IF(AND(D108&lt;&gt;'選項&amp;設定'!$K$7,$G$6='選項&amp;設定'!$C$8,G108&lt;20011),0,IF(AND(D108&lt;&gt;'選項&amp;設定'!$K$7,$G$6='選項&amp;設定'!$C$9),0,ROUNDDOWN(G108*20%,0)))))))))</f>
        <v>0</v>
      </c>
      <c r="J108" s="49" t="str">
        <f>IF(D108='選項&amp;設定'!$K$8,"聲明當年度居留達183天"," ")</f>
        <v xml:space="preserve"> </v>
      </c>
      <c r="K108" s="50"/>
      <c r="L108" s="33"/>
      <c r="M108" s="64" t="str">
        <f t="shared" si="3"/>
        <v/>
      </c>
    </row>
    <row r="109" spans="1:13" ht="34.5" customHeight="1" x14ac:dyDescent="0.25">
      <c r="A109" s="29">
        <v>98</v>
      </c>
      <c r="B109" s="36"/>
      <c r="C109" s="33"/>
      <c r="D109" s="24"/>
      <c r="E109" s="24"/>
      <c r="F109" s="30"/>
      <c r="G109" s="30"/>
      <c r="H109" s="34">
        <f>IF($G$6=50,F109*'選項&amp;設定'!$G$4,0)</f>
        <v>0</v>
      </c>
      <c r="I109" s="34">
        <f>IF(AND(D109&lt;&gt;'選項&amp;設定'!$K$7,$G$6='選項&amp;設定'!$C$5),0,IF(AND(D109='選項&amp;設定'!$K$7,$G$6='選項&amp;設定'!$C$5,G109&lt;=('選項&amp;設定'!$I$6)),ROUNDDOWN(G109*'選項&amp;設定'!$J$6,0),IF(AND(D109='選項&amp;設定'!$K$7,$G$6='選項&amp;設定'!$C$5,G109&gt;('選項&amp;設定'!$I$6)),ROUNDDOWN(G109*'選項&amp;設定'!$J$7,0),IF(AND(D109&lt;&gt;'選項&amp;設定'!$K$7,$G$6='選項&amp;設定'!$C$7,G109&gt;20010),ROUNDDOWN(G109*10%,0),IF(AND(D109&lt;&gt;'選項&amp;設定'!$K$7,$G$6='選項&amp;設定'!$C$7,G109&lt;20011),0,IF(AND(D109&lt;&gt;'選項&amp;設定'!$K$7,$G$6='選項&amp;設定'!$C$8,G109&gt;20010),ROUNDDOWN(G109*10%,0),IF(AND(D109&lt;&gt;'選項&amp;設定'!$K$7,$G$6='選項&amp;設定'!$C$8,G109&lt;20011),0,IF(AND(D109&lt;&gt;'選項&amp;設定'!$K$7,$G$6='選項&amp;設定'!$C$9),0,ROUNDDOWN(G109*20%,0)))))))))</f>
        <v>0</v>
      </c>
      <c r="J109" s="49" t="str">
        <f>IF(D109='選項&amp;設定'!$K$8,"聲明當年度居留達183天"," ")</f>
        <v xml:space="preserve"> </v>
      </c>
      <c r="K109" s="50"/>
      <c r="L109" s="33"/>
      <c r="M109" s="64" t="str">
        <f t="shared" si="3"/>
        <v/>
      </c>
    </row>
    <row r="110" spans="1:13" ht="34.5" customHeight="1" x14ac:dyDescent="0.25">
      <c r="A110" s="29">
        <v>99</v>
      </c>
      <c r="B110" s="36"/>
      <c r="C110" s="33"/>
      <c r="D110" s="24"/>
      <c r="E110" s="24"/>
      <c r="F110" s="30"/>
      <c r="G110" s="30"/>
      <c r="H110" s="34">
        <f>IF($G$6=50,F110*'選項&amp;設定'!$G$4,0)</f>
        <v>0</v>
      </c>
      <c r="I110" s="34">
        <f>IF(AND(D110&lt;&gt;'選項&amp;設定'!$K$7,$G$6='選項&amp;設定'!$C$5),0,IF(AND(D110='選項&amp;設定'!$K$7,$G$6='選項&amp;設定'!$C$5,G110&lt;=('選項&amp;設定'!$I$6)),ROUNDDOWN(G110*'選項&amp;設定'!$J$6,0),IF(AND(D110='選項&amp;設定'!$K$7,$G$6='選項&amp;設定'!$C$5,G110&gt;('選項&amp;設定'!$I$6)),ROUNDDOWN(G110*'選項&amp;設定'!$J$7,0),IF(AND(D110&lt;&gt;'選項&amp;設定'!$K$7,$G$6='選項&amp;設定'!$C$7,G110&gt;20010),ROUNDDOWN(G110*10%,0),IF(AND(D110&lt;&gt;'選項&amp;設定'!$K$7,$G$6='選項&amp;設定'!$C$7,G110&lt;20011),0,IF(AND(D110&lt;&gt;'選項&amp;設定'!$K$7,$G$6='選項&amp;設定'!$C$8,G110&gt;20010),ROUNDDOWN(G110*10%,0),IF(AND(D110&lt;&gt;'選項&amp;設定'!$K$7,$G$6='選項&amp;設定'!$C$8,G110&lt;20011),0,IF(AND(D110&lt;&gt;'選項&amp;設定'!$K$7,$G$6='選項&amp;設定'!$C$9),0,ROUNDDOWN(G110*20%,0)))))))))</f>
        <v>0</v>
      </c>
      <c r="J110" s="49" t="str">
        <f>IF(D110='選項&amp;設定'!$K$8,"聲明當年度居留達183天"," ")</f>
        <v xml:space="preserve"> </v>
      </c>
      <c r="K110" s="50"/>
      <c r="L110" s="33"/>
      <c r="M110" s="64" t="str">
        <f t="shared" si="3"/>
        <v/>
      </c>
    </row>
    <row r="111" spans="1:13" ht="34.5" customHeight="1" x14ac:dyDescent="0.25">
      <c r="A111" s="29">
        <v>100</v>
      </c>
      <c r="B111" s="36"/>
      <c r="C111" s="33"/>
      <c r="D111" s="24"/>
      <c r="E111" s="24"/>
      <c r="F111" s="30"/>
      <c r="G111" s="30"/>
      <c r="H111" s="34">
        <f>IF($G$6=50,F111*'選項&amp;設定'!$G$4,0)</f>
        <v>0</v>
      </c>
      <c r="I111" s="34">
        <f>IF(AND(D111&lt;&gt;'選項&amp;設定'!$K$7,$G$6='選項&amp;設定'!$C$5),0,IF(AND(D111='選項&amp;設定'!$K$7,$G$6='選項&amp;設定'!$C$5,G111&lt;=('選項&amp;設定'!$I$6)),ROUNDDOWN(G111*'選項&amp;設定'!$J$6,0),IF(AND(D111='選項&amp;設定'!$K$7,$G$6='選項&amp;設定'!$C$5,G111&gt;('選項&amp;設定'!$I$6)),ROUNDDOWN(G111*'選項&amp;設定'!$J$7,0),IF(AND(D111&lt;&gt;'選項&amp;設定'!$K$7,$G$6='選項&amp;設定'!$C$7,G111&gt;20010),ROUNDDOWN(G111*10%,0),IF(AND(D111&lt;&gt;'選項&amp;設定'!$K$7,$G$6='選項&amp;設定'!$C$7,G111&lt;20011),0,IF(AND(D111&lt;&gt;'選項&amp;設定'!$K$7,$G$6='選項&amp;設定'!$C$8,G111&gt;20010),ROUNDDOWN(G111*10%,0),IF(AND(D111&lt;&gt;'選項&amp;設定'!$K$7,$G$6='選項&amp;設定'!$C$8,G111&lt;20011),0,IF(AND(D111&lt;&gt;'選項&amp;設定'!$K$7,$G$6='選項&amp;設定'!$C$9),0,ROUNDDOWN(G111*20%,0)))))))))</f>
        <v>0</v>
      </c>
      <c r="J111" s="49" t="str">
        <f>IF(D111='選項&amp;設定'!$K$8,"聲明當年度居留達183天"," ")</f>
        <v xml:space="preserve"> </v>
      </c>
      <c r="K111" s="50"/>
      <c r="L111" s="33"/>
      <c r="M111" s="64" t="str">
        <f t="shared" si="3"/>
        <v/>
      </c>
    </row>
    <row r="112" spans="1:13" ht="33" customHeight="1" x14ac:dyDescent="0.25">
      <c r="A112" s="165" t="s">
        <v>39</v>
      </c>
      <c r="B112" s="165"/>
      <c r="C112" s="165"/>
      <c r="D112" s="165"/>
      <c r="E112" s="165"/>
      <c r="F112" s="32">
        <f>SUM(F12:F111)</f>
        <v>0</v>
      </c>
      <c r="G112" s="32">
        <f t="shared" ref="G112:I112" si="4">SUM(G12:G111)</f>
        <v>0</v>
      </c>
      <c r="H112" s="32">
        <f t="shared" si="4"/>
        <v>0</v>
      </c>
      <c r="I112" s="32">
        <f t="shared" si="4"/>
        <v>0</v>
      </c>
      <c r="J112" s="166"/>
      <c r="K112" s="167"/>
      <c r="L112" s="51"/>
    </row>
    <row r="113" spans="1:12" s="37" customFormat="1" ht="24" customHeight="1" x14ac:dyDescent="0.25">
      <c r="A113" s="168"/>
      <c r="B113" s="168"/>
      <c r="C113" s="83"/>
      <c r="E113" s="82"/>
      <c r="F113" s="187"/>
      <c r="G113" s="187"/>
      <c r="H113" s="38"/>
      <c r="I113" s="38"/>
      <c r="J113" s="38"/>
      <c r="K113" s="38"/>
      <c r="L113" s="60" t="s">
        <v>71</v>
      </c>
    </row>
    <row r="114" spans="1:12" s="37" customFormat="1" ht="19.8" customHeight="1" x14ac:dyDescent="0.25">
      <c r="A114" s="170" t="s">
        <v>52</v>
      </c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</row>
    <row r="115" spans="1:12" ht="20.25" customHeight="1" x14ac:dyDescent="0.25">
      <c r="A115" s="149" t="s">
        <v>17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</row>
    <row r="116" spans="1:12" s="28" customFormat="1" ht="16.2" customHeight="1" x14ac:dyDescent="0.25">
      <c r="A116" s="145" t="s">
        <v>34</v>
      </c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</row>
    <row r="117" spans="1:12" s="28" customFormat="1" ht="16.2" customHeight="1" x14ac:dyDescent="0.25">
      <c r="A117" s="144" t="s">
        <v>41</v>
      </c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</row>
    <row r="118" spans="1:12" s="28" customFormat="1" ht="16.2" customHeight="1" x14ac:dyDescent="0.25">
      <c r="A118" s="144" t="s">
        <v>36</v>
      </c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</row>
    <row r="119" spans="1:12" s="28" customFormat="1" ht="16.2" customHeight="1" x14ac:dyDescent="0.25">
      <c r="A119" s="144" t="str">
        <f>"4.外僑非居住者，所得類別50應按每月薪資給付額≦NT$"&amp;'選項&amp;設定'!I6&amp;"扣取6%稅額，每月薪資給付額≧NT$"&amp;'選項&amp;設定'!I6+1&amp;"扣取18%稅額並檢附居留證或護照影本。"</f>
        <v>4.外僑非居住者，所得類別50應按每月薪資給付額≦NT$44250扣取6%稅額，每月薪資給付額≧NT$44251扣取18%稅額並檢附居留證或護照影本。</v>
      </c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</row>
    <row r="120" spans="1:12" s="28" customFormat="1" ht="14.25" customHeight="1" x14ac:dyDescent="0.25">
      <c r="A120" s="145" t="s">
        <v>38</v>
      </c>
      <c r="B120" s="145"/>
      <c r="C120" s="145"/>
      <c r="D120" s="145"/>
      <c r="E120" s="145"/>
      <c r="F120" s="151" t="s">
        <v>37</v>
      </c>
      <c r="G120" s="151"/>
      <c r="H120" s="152" t="s">
        <v>33</v>
      </c>
      <c r="I120" s="152"/>
      <c r="J120" s="152"/>
      <c r="K120" s="152"/>
      <c r="L120" s="152"/>
    </row>
  </sheetData>
  <sheetProtection algorithmName="SHA-512" hashValue="8Ek7D7g0kLrn4RWrXWL94qvYQMT+cbblIyJ8ZgALp/hRoji6y9I56RkH+i78iyvvj8KeottGRwE0ywhYrQtQtg==" saltValue="2hJdSbkHmCtew1pZejoacA==" spinCount="100000" sheet="1" objects="1" scenarios="1" selectLockedCells="1"/>
  <mergeCells count="35">
    <mergeCell ref="A118:L118"/>
    <mergeCell ref="A119:L119"/>
    <mergeCell ref="A120:E120"/>
    <mergeCell ref="F120:G120"/>
    <mergeCell ref="H120:L120"/>
    <mergeCell ref="A117:L117"/>
    <mergeCell ref="H9:H10"/>
    <mergeCell ref="A112:E112"/>
    <mergeCell ref="J112:K112"/>
    <mergeCell ref="I9:I11"/>
    <mergeCell ref="J9:K11"/>
    <mergeCell ref="L9:L11"/>
    <mergeCell ref="A113:B113"/>
    <mergeCell ref="F113:G113"/>
    <mergeCell ref="A114:L114"/>
    <mergeCell ref="A115:L115"/>
    <mergeCell ref="A116:L116"/>
    <mergeCell ref="A9:A11"/>
    <mergeCell ref="B9:B11"/>
    <mergeCell ref="D9:D11"/>
    <mergeCell ref="E9:E11"/>
    <mergeCell ref="A6:B6"/>
    <mergeCell ref="C6:D6"/>
    <mergeCell ref="E6:F6"/>
    <mergeCell ref="I6:J6"/>
    <mergeCell ref="C9:C10"/>
    <mergeCell ref="F9:G10"/>
    <mergeCell ref="A1:D1"/>
    <mergeCell ref="A2:L2"/>
    <mergeCell ref="A3:L3"/>
    <mergeCell ref="A4:B4"/>
    <mergeCell ref="A5:B5"/>
    <mergeCell ref="C5:E5"/>
    <mergeCell ref="G5:H5"/>
    <mergeCell ref="G4:H4"/>
  </mergeCells>
  <phoneticPr fontId="8" type="noConversion"/>
  <conditionalFormatting sqref="C12:C21">
    <cfRule type="expression" dxfId="41" priority="7">
      <formula>LEN(C12)&lt;&gt;10</formula>
    </cfRule>
  </conditionalFormatting>
  <conditionalFormatting sqref="C12">
    <cfRule type="containsBlanks" dxfId="40" priority="6">
      <formula>LEN(TRIM(C12))=0</formula>
    </cfRule>
  </conditionalFormatting>
  <conditionalFormatting sqref="C13:C21">
    <cfRule type="containsBlanks" dxfId="39" priority="5">
      <formula>LEN(TRIM(C13))=0</formula>
    </cfRule>
  </conditionalFormatting>
  <conditionalFormatting sqref="C12">
    <cfRule type="containsBlanks" dxfId="38" priority="4">
      <formula>LEN(TRIM(C12))=0</formula>
    </cfRule>
  </conditionalFormatting>
  <conditionalFormatting sqref="C12">
    <cfRule type="containsBlanks" dxfId="37" priority="3">
      <formula>LEN(TRIM(C12))=0</formula>
    </cfRule>
  </conditionalFormatting>
  <conditionalFormatting sqref="C22:C111">
    <cfRule type="expression" dxfId="36" priority="2">
      <formula>LEN(C22)&lt;&gt;10</formula>
    </cfRule>
  </conditionalFormatting>
  <conditionalFormatting sqref="C22:C111">
    <cfRule type="containsBlanks" dxfId="35" priority="1">
      <formula>LEN(TRIM(C22))=0</formula>
    </cfRule>
  </conditionalFormatting>
  <hyperlinks>
    <hyperlink ref="F120" r:id="rId1" xr:uid="{00000000-0004-0000-0400-000000000000}"/>
  </hyperlinks>
  <printOptions horizontalCentered="1"/>
  <pageMargins left="0.70866141732283472" right="0.70866141732283472" top="0.74803149606299213" bottom="0.74803149606299213" header="0.31496062992125984" footer="0.51181102362204722"/>
  <pageSetup paperSize="9" scale="69" fitToHeight="0" orientation="landscape" r:id="rId2"/>
  <headerFooter>
    <oddFooter>&amp;L&amp;"標楷體,標準"&amp;14承辦人核章/分機:&amp;C&amp;"標楷體,標準"&amp;14單位主管:&amp;R&amp;P/&amp;N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'選項&amp;設定'!$E$5:$E$9</xm:f>
          </x14:formula1>
          <xm:sqref>C6</xm:sqref>
        </x14:dataValidation>
        <x14:dataValidation type="list" allowBlank="1" showInputMessage="1" showErrorMessage="1" xr:uid="{00000000-0002-0000-0400-000001000000}">
          <x14:formula1>
            <xm:f>'選項&amp;設定'!$K$5:$K$8</xm:f>
          </x14:formula1>
          <xm:sqref>D12:D111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0"/>
  <sheetViews>
    <sheetView showGridLines="0" zoomScale="90" zoomScaleNormal="90" workbookViewId="0">
      <selection activeCell="A2" sqref="A2:L2"/>
    </sheetView>
  </sheetViews>
  <sheetFormatPr defaultColWidth="8.77734375" defaultRowHeight="13.8" x14ac:dyDescent="0.25"/>
  <cols>
    <col min="1" max="1" width="5.77734375" style="2" bestFit="1" customWidth="1"/>
    <col min="2" max="2" width="18.6640625" style="2" customWidth="1"/>
    <col min="3" max="3" width="25.77734375" style="2" customWidth="1"/>
    <col min="4" max="4" width="21.33203125" style="2" customWidth="1"/>
    <col min="5" max="5" width="35.44140625" style="2" customWidth="1"/>
    <col min="6" max="7" width="14" style="2" customWidth="1"/>
    <col min="8" max="8" width="17.33203125" style="2" customWidth="1"/>
    <col min="9" max="9" width="17.77734375" style="2" customWidth="1"/>
    <col min="10" max="10" width="11.77734375" style="2" customWidth="1"/>
    <col min="11" max="12" width="14.44140625" style="2" customWidth="1"/>
    <col min="13" max="13" width="8.77734375" style="2" customWidth="1"/>
    <col min="14" max="14" width="8.77734375" style="2"/>
    <col min="15" max="15" width="8.77734375" style="2" customWidth="1"/>
    <col min="16" max="16384" width="8.77734375" style="2"/>
  </cols>
  <sheetData>
    <row r="1" spans="1:16" ht="33.6" customHeight="1" x14ac:dyDescent="0.25">
      <c r="A1" s="185" t="str">
        <f>"※本表單適用年度：  "&amp;'選項&amp;設定'!D1&amp;"　年度"</f>
        <v>※本表單適用年度：  115　年度</v>
      </c>
      <c r="B1" s="185"/>
      <c r="C1" s="185"/>
      <c r="D1" s="185"/>
      <c r="E1" s="78"/>
      <c r="F1" s="78"/>
      <c r="G1" s="78"/>
      <c r="H1" s="78"/>
      <c r="I1" s="78"/>
      <c r="J1" s="78"/>
      <c r="K1" s="78"/>
      <c r="L1" s="78"/>
    </row>
    <row r="2" spans="1:16" ht="27" customHeight="1" x14ac:dyDescent="0.25">
      <c r="A2" s="118" t="s">
        <v>67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6" ht="21" customHeight="1" x14ac:dyDescent="0.25">
      <c r="A3" s="186" t="s">
        <v>73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6" ht="21" customHeight="1" x14ac:dyDescent="0.25">
      <c r="A4" s="172" t="s">
        <v>29</v>
      </c>
      <c r="B4" s="172"/>
      <c r="C4" s="86"/>
      <c r="D4" s="84" t="s">
        <v>96</v>
      </c>
      <c r="E4" s="86"/>
      <c r="F4" s="95" t="s">
        <v>97</v>
      </c>
      <c r="G4" s="184"/>
      <c r="H4" s="184"/>
      <c r="I4" s="54"/>
      <c r="J4" s="54"/>
      <c r="K4" s="54"/>
    </row>
    <row r="5" spans="1:16" ht="30" customHeight="1" x14ac:dyDescent="0.25">
      <c r="A5" s="172" t="s">
        <v>30</v>
      </c>
      <c r="B5" s="172"/>
      <c r="C5" s="183"/>
      <c r="D5" s="183"/>
      <c r="E5" s="183"/>
      <c r="F5" s="84" t="s">
        <v>32</v>
      </c>
      <c r="G5" s="184"/>
      <c r="H5" s="184"/>
      <c r="I5" s="5" t="s">
        <v>40</v>
      </c>
      <c r="J5" s="35"/>
      <c r="K5" s="57"/>
    </row>
    <row r="6" spans="1:16" ht="22.2" customHeight="1" x14ac:dyDescent="0.25">
      <c r="A6" s="172" t="s">
        <v>10</v>
      </c>
      <c r="B6" s="172"/>
      <c r="C6" s="173" t="s">
        <v>74</v>
      </c>
      <c r="D6" s="173"/>
      <c r="E6" s="172" t="s">
        <v>9</v>
      </c>
      <c r="F6" s="172"/>
      <c r="G6" s="4">
        <f>VLOOKUP(C6,'選項&amp;設定'!$B$4:$F$9,2,FALSE)</f>
        <v>50</v>
      </c>
      <c r="H6" s="3" t="str">
        <f>VLOOKUP(C6,'選項&amp;設定'!$B$4:$F$9,3,FALSE)</f>
        <v>薪資所得</v>
      </c>
      <c r="I6" s="174" t="str">
        <f>VLOOKUP(C6,'選項&amp;設定'!$B$4:$F$9,5,FALSE)</f>
        <v>應扣取機關補充保費2.11%</v>
      </c>
      <c r="J6" s="174"/>
      <c r="K6" s="85"/>
    </row>
    <row r="7" spans="1:16" ht="22.2" customHeight="1" x14ac:dyDescent="0.25">
      <c r="E7" s="84" t="s">
        <v>95</v>
      </c>
      <c r="F7" s="94">
        <f>SUM(F12:F61)</f>
        <v>0</v>
      </c>
      <c r="G7" s="94">
        <f t="shared" ref="G7:I7" si="0">SUM(G12:G61)</f>
        <v>0</v>
      </c>
      <c r="H7" s="94">
        <f t="shared" si="0"/>
        <v>0</v>
      </c>
      <c r="I7" s="94">
        <f t="shared" si="0"/>
        <v>0</v>
      </c>
      <c r="J7" s="93"/>
      <c r="K7" s="93"/>
    </row>
    <row r="8" spans="1:16" ht="6.6" customHeight="1" x14ac:dyDescent="0.25"/>
    <row r="9" spans="1:16" ht="20.25" customHeight="1" x14ac:dyDescent="0.25">
      <c r="A9" s="153" t="s">
        <v>15</v>
      </c>
      <c r="B9" s="153" t="s">
        <v>49</v>
      </c>
      <c r="C9" s="153" t="s">
        <v>35</v>
      </c>
      <c r="D9" s="190" t="s">
        <v>50</v>
      </c>
      <c r="E9" s="190" t="s">
        <v>18</v>
      </c>
      <c r="F9" s="156" t="s">
        <v>59</v>
      </c>
      <c r="G9" s="181"/>
      <c r="H9" s="153" t="str">
        <f>"機關補充保費 "&amp;'選項&amp;設定'!G4*100&amp;"%"</f>
        <v>機關補充保費 2.11%</v>
      </c>
      <c r="I9" s="153" t="s">
        <v>16</v>
      </c>
      <c r="J9" s="156" t="s">
        <v>66</v>
      </c>
      <c r="K9" s="157"/>
      <c r="L9" s="153" t="s">
        <v>51</v>
      </c>
    </row>
    <row r="10" spans="1:16" ht="19.8" customHeight="1" x14ac:dyDescent="0.25">
      <c r="A10" s="154"/>
      <c r="B10" s="154"/>
      <c r="C10" s="154"/>
      <c r="D10" s="191"/>
      <c r="E10" s="191"/>
      <c r="F10" s="160"/>
      <c r="G10" s="182"/>
      <c r="H10" s="154"/>
      <c r="I10" s="154"/>
      <c r="J10" s="158"/>
      <c r="K10" s="159"/>
      <c r="L10" s="154"/>
      <c r="P10" s="53"/>
    </row>
    <row r="11" spans="1:16" ht="19.8" customHeight="1" x14ac:dyDescent="0.25">
      <c r="A11" s="155"/>
      <c r="B11" s="155"/>
      <c r="C11" s="62" t="str">
        <f>IF(COUNT(M12:M21)&lt;&gt;0,"長度不足10碼，請查明","")</f>
        <v/>
      </c>
      <c r="D11" s="192"/>
      <c r="E11" s="192"/>
      <c r="F11" s="31" t="s">
        <v>19</v>
      </c>
      <c r="G11" s="79" t="s">
        <v>20</v>
      </c>
      <c r="H11" s="75" t="s">
        <v>72</v>
      </c>
      <c r="I11" s="155"/>
      <c r="J11" s="160"/>
      <c r="K11" s="161"/>
      <c r="L11" s="155"/>
      <c r="P11" s="53"/>
    </row>
    <row r="12" spans="1:16" ht="34.5" customHeight="1" x14ac:dyDescent="0.25">
      <c r="A12" s="29">
        <v>1</v>
      </c>
      <c r="B12" s="36"/>
      <c r="C12" s="61"/>
      <c r="D12" s="24"/>
      <c r="E12" s="24"/>
      <c r="F12" s="30"/>
      <c r="G12" s="30"/>
      <c r="H12" s="63">
        <f>IF($G$6=50,F12*'選項&amp;設定'!$G$4,0)</f>
        <v>0</v>
      </c>
      <c r="I12" s="34">
        <f>IF(AND(D12&lt;&gt;'選項&amp;設定'!$K$7,$G$6='選項&amp;設定'!$C$5),0,IF(AND(D12='選項&amp;設定'!$K$7,$G$6='選項&amp;設定'!$C$5,G12&lt;=('選項&amp;設定'!$I$6)),ROUNDDOWN(G12*'選項&amp;設定'!$J$6,0),IF(AND(D12='選項&amp;設定'!$K$7,$G$6='選項&amp;設定'!$C$5,G12&gt;('選項&amp;設定'!$I$6)),ROUNDDOWN(G12*'選項&amp;設定'!$J$7,0),IF(AND(D12&lt;&gt;'選項&amp;設定'!$K$7,$G$6='選項&amp;設定'!$C$7,G12&gt;20010),ROUNDDOWN(G12*10%,0),IF(AND(D12&lt;&gt;'選項&amp;設定'!$K$7,$G$6='選項&amp;設定'!$C$7,G12&lt;20011),0,IF(AND(D12&lt;&gt;'選項&amp;設定'!$K$7,$G$6='選項&amp;設定'!$C$8,G12&gt;20010),ROUNDDOWN(G12*10%,0),IF(AND(D12&lt;&gt;'選項&amp;設定'!$K$7,$G$6='選項&amp;設定'!$C$8,G12&lt;20011),0,IF(AND(D12&lt;&gt;'選項&amp;設定'!$K$7,$G$6='選項&amp;設定'!$C$9),0,ROUNDDOWN(G12*20%,0)))))))))</f>
        <v>0</v>
      </c>
      <c r="J12" s="49" t="str">
        <f>IF(D12='選項&amp;設定'!$K$8,"聲明當年度居留達183天"," ")</f>
        <v xml:space="preserve"> </v>
      </c>
      <c r="K12" s="50"/>
      <c r="L12" s="33"/>
      <c r="M12" s="64" t="str">
        <f t="shared" ref="M12:M61" si="1">IF(OR(LEN(C12)=10,LEN(C12)=0),"",LEN(C12))</f>
        <v/>
      </c>
      <c r="N12" s="52"/>
      <c r="P12" s="53"/>
    </row>
    <row r="13" spans="1:16" ht="34.5" customHeight="1" x14ac:dyDescent="0.25">
      <c r="A13" s="29">
        <v>2</v>
      </c>
      <c r="B13" s="36"/>
      <c r="C13" s="33"/>
      <c r="D13" s="24"/>
      <c r="E13" s="24"/>
      <c r="F13" s="30"/>
      <c r="G13" s="30"/>
      <c r="H13" s="34">
        <f>IF($G$6=50,F13*'選項&amp;設定'!$G$4,0)</f>
        <v>0</v>
      </c>
      <c r="I13" s="34">
        <f>IF(AND(D13&lt;&gt;'選項&amp;設定'!$K$7,$G$6='選項&amp;設定'!$C$5),0,IF(AND(D13='選項&amp;設定'!$K$7,$G$6='選項&amp;設定'!$C$5,G13&lt;=('選項&amp;設定'!$I$6)),ROUNDDOWN(G13*'選項&amp;設定'!$J$6,0),IF(AND(D13='選項&amp;設定'!$K$7,$G$6='選項&amp;設定'!$C$5,G13&gt;('選項&amp;設定'!$I$6)),ROUNDDOWN(G13*'選項&amp;設定'!$J$7,0),IF(AND(D13&lt;&gt;'選項&amp;設定'!$K$7,$G$6='選項&amp;設定'!$C$7,G13&gt;20010),ROUNDDOWN(G13*10%,0),IF(AND(D13&lt;&gt;'選項&amp;設定'!$K$7,$G$6='選項&amp;設定'!$C$7,G13&lt;20011),0,IF(AND(D13&lt;&gt;'選項&amp;設定'!$K$7,$G$6='選項&amp;設定'!$C$8,G13&gt;20010),ROUNDDOWN(G13*10%,0),IF(AND(D13&lt;&gt;'選項&amp;設定'!$K$7,$G$6='選項&amp;設定'!$C$8,G13&lt;20011),0,IF(AND(D13&lt;&gt;'選項&amp;設定'!$K$7,$G$6='選項&amp;設定'!$C$9),0,ROUNDDOWN(G13*20%,0)))))))))</f>
        <v>0</v>
      </c>
      <c r="J13" s="49" t="str">
        <f>IF(D13='選項&amp;設定'!$K$8,"聲明當年度居留達183天"," ")</f>
        <v xml:space="preserve"> </v>
      </c>
      <c r="K13" s="50"/>
      <c r="L13" s="33"/>
      <c r="M13" s="64" t="str">
        <f t="shared" si="1"/>
        <v/>
      </c>
      <c r="N13" s="52"/>
    </row>
    <row r="14" spans="1:16" ht="34.5" customHeight="1" x14ac:dyDescent="0.25">
      <c r="A14" s="29">
        <v>3</v>
      </c>
      <c r="B14" s="36"/>
      <c r="C14" s="33"/>
      <c r="D14" s="24"/>
      <c r="E14" s="24"/>
      <c r="F14" s="30"/>
      <c r="G14" s="30"/>
      <c r="H14" s="34">
        <f>IF($G$6=50,F14*'選項&amp;設定'!$G$4,0)</f>
        <v>0</v>
      </c>
      <c r="I14" s="34">
        <f>IF(AND(D14&lt;&gt;'選項&amp;設定'!$K$7,$G$6='選項&amp;設定'!$C$5),0,IF(AND(D14='選項&amp;設定'!$K$7,$G$6='選項&amp;設定'!$C$5,G14&lt;=('選項&amp;設定'!$I$6)),ROUNDDOWN(G14*'選項&amp;設定'!$J$6,0),IF(AND(D14='選項&amp;設定'!$K$7,$G$6='選項&amp;設定'!$C$5,G14&gt;('選項&amp;設定'!$I$6)),ROUNDDOWN(G14*'選項&amp;設定'!$J$7,0),IF(AND(D14&lt;&gt;'選項&amp;設定'!$K$7,$G$6='選項&amp;設定'!$C$7,G14&gt;20010),ROUNDDOWN(G14*10%,0),IF(AND(D14&lt;&gt;'選項&amp;設定'!$K$7,$G$6='選項&amp;設定'!$C$7,G14&lt;20011),0,IF(AND(D14&lt;&gt;'選項&amp;設定'!$K$7,$G$6='選項&amp;設定'!$C$8,G14&gt;20010),ROUNDDOWN(G14*10%,0),IF(AND(D14&lt;&gt;'選項&amp;設定'!$K$7,$G$6='選項&amp;設定'!$C$8,G14&lt;20011),0,IF(AND(D14&lt;&gt;'選項&amp;設定'!$K$7,$G$6='選項&amp;設定'!$C$9),0,ROUNDDOWN(G14*20%,0)))))))))</f>
        <v>0</v>
      </c>
      <c r="J14" s="49" t="str">
        <f>IF(D14='選項&amp;設定'!$K$8,"聲明當年度居留達183天"," ")</f>
        <v xml:space="preserve"> </v>
      </c>
      <c r="K14" s="50"/>
      <c r="L14" s="33"/>
      <c r="M14" s="64" t="str">
        <f t="shared" si="1"/>
        <v/>
      </c>
    </row>
    <row r="15" spans="1:16" ht="34.5" customHeight="1" x14ac:dyDescent="0.25">
      <c r="A15" s="29">
        <v>4</v>
      </c>
      <c r="B15" s="36"/>
      <c r="C15" s="33"/>
      <c r="D15" s="24"/>
      <c r="E15" s="24"/>
      <c r="F15" s="30"/>
      <c r="G15" s="30"/>
      <c r="H15" s="34">
        <f>IF($G$6=50,F15*'選項&amp;設定'!$G$4,0)</f>
        <v>0</v>
      </c>
      <c r="I15" s="34">
        <f>IF(AND(D15&lt;&gt;'選項&amp;設定'!$K$7,$G$6='選項&amp;設定'!$C$5),0,IF(AND(D15='選項&amp;設定'!$K$7,$G$6='選項&amp;設定'!$C$5,G15&lt;=('選項&amp;設定'!$I$6)),ROUNDDOWN(G15*'選項&amp;設定'!$J$6,0),IF(AND(D15='選項&amp;設定'!$K$7,$G$6='選項&amp;設定'!$C$5,G15&gt;('選項&amp;設定'!$I$6)),ROUNDDOWN(G15*'選項&amp;設定'!$J$7,0),IF(AND(D15&lt;&gt;'選項&amp;設定'!$K$7,$G$6='選項&amp;設定'!$C$7,G15&gt;20010),ROUNDDOWN(G15*10%,0),IF(AND(D15&lt;&gt;'選項&amp;設定'!$K$7,$G$6='選項&amp;設定'!$C$7,G15&lt;20011),0,IF(AND(D15&lt;&gt;'選項&amp;設定'!$K$7,$G$6='選項&amp;設定'!$C$8,G15&gt;20010),ROUNDDOWN(G15*10%,0),IF(AND(D15&lt;&gt;'選項&amp;設定'!$K$7,$G$6='選項&amp;設定'!$C$8,G15&lt;20011),0,IF(AND(D15&lt;&gt;'選項&amp;設定'!$K$7,$G$6='選項&amp;設定'!$C$9),0,ROUNDDOWN(G15*20%,0)))))))))</f>
        <v>0</v>
      </c>
      <c r="J15" s="49" t="str">
        <f>IF(D15='選項&amp;設定'!$K$8,"聲明當年度居留達183天"," ")</f>
        <v xml:space="preserve"> </v>
      </c>
      <c r="K15" s="50"/>
      <c r="L15" s="33"/>
      <c r="M15" s="64" t="str">
        <f t="shared" si="1"/>
        <v/>
      </c>
    </row>
    <row r="16" spans="1:16" ht="34.5" customHeight="1" x14ac:dyDescent="0.25">
      <c r="A16" s="29">
        <v>5</v>
      </c>
      <c r="B16" s="36"/>
      <c r="C16" s="33"/>
      <c r="D16" s="24"/>
      <c r="E16" s="24"/>
      <c r="F16" s="30"/>
      <c r="G16" s="30"/>
      <c r="H16" s="34">
        <f>IF($G$6=50,F16*'選項&amp;設定'!$G$4,0)</f>
        <v>0</v>
      </c>
      <c r="I16" s="34">
        <f>IF(AND(D16&lt;&gt;'選項&amp;設定'!$K$7,$G$6='選項&amp;設定'!$C$5),0,IF(AND(D16='選項&amp;設定'!$K$7,$G$6='選項&amp;設定'!$C$5,G16&lt;=('選項&amp;設定'!$I$6)),ROUNDDOWN(G16*'選項&amp;設定'!$J$6,0),IF(AND(D16='選項&amp;設定'!$K$7,$G$6='選項&amp;設定'!$C$5,G16&gt;('選項&amp;設定'!$I$6)),ROUNDDOWN(G16*'選項&amp;設定'!$J$7,0),IF(AND(D16&lt;&gt;'選項&amp;設定'!$K$7,$G$6='選項&amp;設定'!$C$7,G16&gt;20010),ROUNDDOWN(G16*10%,0),IF(AND(D16&lt;&gt;'選項&amp;設定'!$K$7,$G$6='選項&amp;設定'!$C$7,G16&lt;20011),0,IF(AND(D16&lt;&gt;'選項&amp;設定'!$K$7,$G$6='選項&amp;設定'!$C$8,G16&gt;20010),ROUNDDOWN(G16*10%,0),IF(AND(D16&lt;&gt;'選項&amp;設定'!$K$7,$G$6='選項&amp;設定'!$C$8,G16&lt;20011),0,IF(AND(D16&lt;&gt;'選項&amp;設定'!$K$7,$G$6='選項&amp;設定'!$C$9),0,ROUNDDOWN(G16*20%,0)))))))))</f>
        <v>0</v>
      </c>
      <c r="J16" s="49" t="str">
        <f>IF(D16='選項&amp;設定'!$K$8,"聲明當年度居留達183天"," ")</f>
        <v xml:space="preserve"> </v>
      </c>
      <c r="K16" s="50"/>
      <c r="L16" s="33"/>
      <c r="M16" s="64" t="str">
        <f t="shared" si="1"/>
        <v/>
      </c>
    </row>
    <row r="17" spans="1:13" ht="34.5" customHeight="1" x14ac:dyDescent="0.25">
      <c r="A17" s="29">
        <v>6</v>
      </c>
      <c r="B17" s="36"/>
      <c r="C17" s="33"/>
      <c r="D17" s="24"/>
      <c r="E17" s="24"/>
      <c r="F17" s="30"/>
      <c r="G17" s="30"/>
      <c r="H17" s="34">
        <f>IF($G$6=50,F17*'選項&amp;設定'!$G$4,0)</f>
        <v>0</v>
      </c>
      <c r="I17" s="34">
        <f>IF(AND(D17&lt;&gt;'選項&amp;設定'!$K$7,$G$6='選項&amp;設定'!$C$5),0,IF(AND(D17='選項&amp;設定'!$K$7,$G$6='選項&amp;設定'!$C$5,G17&lt;=('選項&amp;設定'!$I$6)),ROUNDDOWN(G17*'選項&amp;設定'!$J$6,0),IF(AND(D17='選項&amp;設定'!$K$7,$G$6='選項&amp;設定'!$C$5,G17&gt;('選項&amp;設定'!$I$6)),ROUNDDOWN(G17*'選項&amp;設定'!$J$7,0),IF(AND(D17&lt;&gt;'選項&amp;設定'!$K$7,$G$6='選項&amp;設定'!$C$7,G17&gt;20010),ROUNDDOWN(G17*10%,0),IF(AND(D17&lt;&gt;'選項&amp;設定'!$K$7,$G$6='選項&amp;設定'!$C$7,G17&lt;20011),0,IF(AND(D17&lt;&gt;'選項&amp;設定'!$K$7,$G$6='選項&amp;設定'!$C$8,G17&gt;20010),ROUNDDOWN(G17*10%,0),IF(AND(D17&lt;&gt;'選項&amp;設定'!$K$7,$G$6='選項&amp;設定'!$C$8,G17&lt;20011),0,IF(AND(D17&lt;&gt;'選項&amp;設定'!$K$7,$G$6='選項&amp;設定'!$C$9),0,ROUNDDOWN(G17*20%,0)))))))))</f>
        <v>0</v>
      </c>
      <c r="J17" s="49" t="str">
        <f>IF(D17='選項&amp;設定'!$K$8,"聲明當年度居留達183天"," ")</f>
        <v xml:space="preserve"> </v>
      </c>
      <c r="K17" s="50"/>
      <c r="L17" s="33"/>
      <c r="M17" s="64" t="str">
        <f t="shared" si="1"/>
        <v/>
      </c>
    </row>
    <row r="18" spans="1:13" ht="34.5" customHeight="1" x14ac:dyDescent="0.25">
      <c r="A18" s="29">
        <v>7</v>
      </c>
      <c r="B18" s="36"/>
      <c r="C18" s="33"/>
      <c r="D18" s="24"/>
      <c r="E18" s="24"/>
      <c r="F18" s="30"/>
      <c r="G18" s="30"/>
      <c r="H18" s="34">
        <f>IF($G$6=50,F18*'選項&amp;設定'!$G$4,0)</f>
        <v>0</v>
      </c>
      <c r="I18" s="34">
        <f>IF(AND(D18&lt;&gt;'選項&amp;設定'!$K$7,$G$6='選項&amp;設定'!$C$5),0,IF(AND(D18='選項&amp;設定'!$K$7,$G$6='選項&amp;設定'!$C$5,G18&lt;=('選項&amp;設定'!$I$6)),ROUNDDOWN(G18*'選項&amp;設定'!$J$6,0),IF(AND(D18='選項&amp;設定'!$K$7,$G$6='選項&amp;設定'!$C$5,G18&gt;('選項&amp;設定'!$I$6)),ROUNDDOWN(G18*'選項&amp;設定'!$J$7,0),IF(AND(D18&lt;&gt;'選項&amp;設定'!$K$7,$G$6='選項&amp;設定'!$C$7,G18&gt;20010),ROUNDDOWN(G18*10%,0),IF(AND(D18&lt;&gt;'選項&amp;設定'!$K$7,$G$6='選項&amp;設定'!$C$7,G18&lt;20011),0,IF(AND(D18&lt;&gt;'選項&amp;設定'!$K$7,$G$6='選項&amp;設定'!$C$8,G18&gt;20010),ROUNDDOWN(G18*10%,0),IF(AND(D18&lt;&gt;'選項&amp;設定'!$K$7,$G$6='選項&amp;設定'!$C$8,G18&lt;20011),0,IF(AND(D18&lt;&gt;'選項&amp;設定'!$K$7,$G$6='選項&amp;設定'!$C$9),0,ROUNDDOWN(G18*20%,0)))))))))</f>
        <v>0</v>
      </c>
      <c r="J18" s="49" t="str">
        <f>IF(D18='選項&amp;設定'!$K$8,"聲明當年度居留達183天"," ")</f>
        <v xml:space="preserve"> </v>
      </c>
      <c r="K18" s="50"/>
      <c r="L18" s="33"/>
      <c r="M18" s="64" t="str">
        <f t="shared" si="1"/>
        <v/>
      </c>
    </row>
    <row r="19" spans="1:13" ht="34.5" customHeight="1" x14ac:dyDescent="0.25">
      <c r="A19" s="29">
        <v>8</v>
      </c>
      <c r="B19" s="36"/>
      <c r="C19" s="33"/>
      <c r="D19" s="24"/>
      <c r="E19" s="24"/>
      <c r="F19" s="30"/>
      <c r="G19" s="30"/>
      <c r="H19" s="34">
        <f>IF($G$6=50,F19*'選項&amp;設定'!$G$4,0)</f>
        <v>0</v>
      </c>
      <c r="I19" s="34">
        <f>IF(AND(D19&lt;&gt;'選項&amp;設定'!$K$7,$G$6='選項&amp;設定'!$C$5),0,IF(AND(D19='選項&amp;設定'!$K$7,$G$6='選項&amp;設定'!$C$5,G19&lt;=('選項&amp;設定'!$I$6)),ROUNDDOWN(G19*'選項&amp;設定'!$J$6,0),IF(AND(D19='選項&amp;設定'!$K$7,$G$6='選項&amp;設定'!$C$5,G19&gt;('選項&amp;設定'!$I$6)),ROUNDDOWN(G19*'選項&amp;設定'!$J$7,0),IF(AND(D19&lt;&gt;'選項&amp;設定'!$K$7,$G$6='選項&amp;設定'!$C$7,G19&gt;20010),ROUNDDOWN(G19*10%,0),IF(AND(D19&lt;&gt;'選項&amp;設定'!$K$7,$G$6='選項&amp;設定'!$C$7,G19&lt;20011),0,IF(AND(D19&lt;&gt;'選項&amp;設定'!$K$7,$G$6='選項&amp;設定'!$C$8,G19&gt;20010),ROUNDDOWN(G19*10%,0),IF(AND(D19&lt;&gt;'選項&amp;設定'!$K$7,$G$6='選項&amp;設定'!$C$8,G19&lt;20011),0,IF(AND(D19&lt;&gt;'選項&amp;設定'!$K$7,$G$6='選項&amp;設定'!$C$9),0,ROUNDDOWN(G19*20%,0)))))))))</f>
        <v>0</v>
      </c>
      <c r="J19" s="49" t="str">
        <f>IF(D19='選項&amp;設定'!$K$8,"聲明當年度居留達183天"," ")</f>
        <v xml:space="preserve"> </v>
      </c>
      <c r="K19" s="50"/>
      <c r="L19" s="33"/>
      <c r="M19" s="64" t="str">
        <f t="shared" si="1"/>
        <v/>
      </c>
    </row>
    <row r="20" spans="1:13" ht="34.5" customHeight="1" x14ac:dyDescent="0.25">
      <c r="A20" s="29">
        <v>9</v>
      </c>
      <c r="B20" s="36"/>
      <c r="C20" s="33"/>
      <c r="D20" s="24"/>
      <c r="E20" s="24"/>
      <c r="F20" s="30"/>
      <c r="G20" s="30"/>
      <c r="H20" s="34">
        <f>IF($G$6=50,F20*'選項&amp;設定'!$G$4,0)</f>
        <v>0</v>
      </c>
      <c r="I20" s="34">
        <f>IF(AND(D20&lt;&gt;'選項&amp;設定'!$K$7,$G$6='選項&amp;設定'!$C$5),0,IF(AND(D20='選項&amp;設定'!$K$7,$G$6='選項&amp;設定'!$C$5,G20&lt;=('選項&amp;設定'!$I$6)),ROUNDDOWN(G20*'選項&amp;設定'!$J$6,0),IF(AND(D20='選項&amp;設定'!$K$7,$G$6='選項&amp;設定'!$C$5,G20&gt;('選項&amp;設定'!$I$6)),ROUNDDOWN(G20*'選項&amp;設定'!$J$7,0),IF(AND(D20&lt;&gt;'選項&amp;設定'!$K$7,$G$6='選項&amp;設定'!$C$7,G20&gt;20010),ROUNDDOWN(G20*10%,0),IF(AND(D20&lt;&gt;'選項&amp;設定'!$K$7,$G$6='選項&amp;設定'!$C$7,G20&lt;20011),0,IF(AND(D20&lt;&gt;'選項&amp;設定'!$K$7,$G$6='選項&amp;設定'!$C$8,G20&gt;20010),ROUNDDOWN(G20*10%,0),IF(AND(D20&lt;&gt;'選項&amp;設定'!$K$7,$G$6='選項&amp;設定'!$C$8,G20&lt;20011),0,IF(AND(D20&lt;&gt;'選項&amp;設定'!$K$7,$G$6='選項&amp;設定'!$C$9),0,ROUNDDOWN(G20*20%,0)))))))))</f>
        <v>0</v>
      </c>
      <c r="J20" s="49" t="str">
        <f>IF(D20='選項&amp;設定'!$K$8,"聲明當年度居留達183天"," ")</f>
        <v xml:space="preserve"> </v>
      </c>
      <c r="K20" s="50"/>
      <c r="L20" s="33"/>
      <c r="M20" s="64" t="str">
        <f t="shared" si="1"/>
        <v/>
      </c>
    </row>
    <row r="21" spans="1:13" ht="34.5" customHeight="1" x14ac:dyDescent="0.25">
      <c r="A21" s="29">
        <v>10</v>
      </c>
      <c r="B21" s="36"/>
      <c r="C21" s="33"/>
      <c r="D21" s="24"/>
      <c r="E21" s="24"/>
      <c r="F21" s="30"/>
      <c r="G21" s="30"/>
      <c r="H21" s="34">
        <f>IF($G$6=50,F21*'選項&amp;設定'!$G$4,0)</f>
        <v>0</v>
      </c>
      <c r="I21" s="34">
        <f>IF(AND(D21&lt;&gt;'選項&amp;設定'!$K$7,$G$6='選項&amp;設定'!$C$5),0,IF(AND(D21='選項&amp;設定'!$K$7,$G$6='選項&amp;設定'!$C$5,G21&lt;=('選項&amp;設定'!$I$6)),ROUNDDOWN(G21*'選項&amp;設定'!$J$6,0),IF(AND(D21='選項&amp;設定'!$K$7,$G$6='選項&amp;設定'!$C$5,G21&gt;('選項&amp;設定'!$I$6)),ROUNDDOWN(G21*'選項&amp;設定'!$J$7,0),IF(AND(D21&lt;&gt;'選項&amp;設定'!$K$7,$G$6='選項&amp;設定'!$C$7,G21&gt;20010),ROUNDDOWN(G21*10%,0),IF(AND(D21&lt;&gt;'選項&amp;設定'!$K$7,$G$6='選項&amp;設定'!$C$7,G21&lt;20011),0,IF(AND(D21&lt;&gt;'選項&amp;設定'!$K$7,$G$6='選項&amp;設定'!$C$8,G21&gt;20010),ROUNDDOWN(G21*10%,0),IF(AND(D21&lt;&gt;'選項&amp;設定'!$K$7,$G$6='選項&amp;設定'!$C$8,G21&lt;20011),0,IF(AND(D21&lt;&gt;'選項&amp;設定'!$K$7,$G$6='選項&amp;設定'!$C$9),0,ROUNDDOWN(G21*20%,0)))))))))</f>
        <v>0</v>
      </c>
      <c r="J21" s="49" t="str">
        <f>IF(D21='選項&amp;設定'!$K$8,"聲明當年度居留達183天"," ")</f>
        <v xml:space="preserve"> </v>
      </c>
      <c r="K21" s="50"/>
      <c r="L21" s="33"/>
      <c r="M21" s="64" t="str">
        <f t="shared" si="1"/>
        <v/>
      </c>
    </row>
    <row r="22" spans="1:13" ht="34.5" customHeight="1" x14ac:dyDescent="0.25">
      <c r="A22" s="29">
        <v>11</v>
      </c>
      <c r="B22" s="36"/>
      <c r="C22" s="33"/>
      <c r="D22" s="24"/>
      <c r="E22" s="24"/>
      <c r="F22" s="30"/>
      <c r="G22" s="30"/>
      <c r="H22" s="34">
        <f>IF($G$6=50,F22*'選項&amp;設定'!$G$4,0)</f>
        <v>0</v>
      </c>
      <c r="I22" s="34">
        <f>IF(AND(D22&lt;&gt;'選項&amp;設定'!$K$7,$G$6='選項&amp;設定'!$C$5),0,IF(AND(D22='選項&amp;設定'!$K$7,$G$6='選項&amp;設定'!$C$5,G22&lt;=('選項&amp;設定'!$I$6)),ROUNDDOWN(G22*'選項&amp;設定'!$J$6,0),IF(AND(D22='選項&amp;設定'!$K$7,$G$6='選項&amp;設定'!$C$5,G22&gt;('選項&amp;設定'!$I$6)),ROUNDDOWN(G22*'選項&amp;設定'!$J$7,0),IF(AND(D22&lt;&gt;'選項&amp;設定'!$K$7,$G$6='選項&amp;設定'!$C$7,G22&gt;20010),ROUNDDOWN(G22*10%,0),IF(AND(D22&lt;&gt;'選項&amp;設定'!$K$7,$G$6='選項&amp;設定'!$C$7,G22&lt;20011),0,IF(AND(D22&lt;&gt;'選項&amp;設定'!$K$7,$G$6='選項&amp;設定'!$C$8,G22&gt;20010),ROUNDDOWN(G22*10%,0),IF(AND(D22&lt;&gt;'選項&amp;設定'!$K$7,$G$6='選項&amp;設定'!$C$8,G22&lt;20011),0,IF(AND(D22&lt;&gt;'選項&amp;設定'!$K$7,$G$6='選項&amp;設定'!$C$9),0,ROUNDDOWN(G22*20%,0)))))))))</f>
        <v>0</v>
      </c>
      <c r="J22" s="49" t="str">
        <f>IF(D22='選項&amp;設定'!$K$8,"聲明當年度居留達183天"," ")</f>
        <v xml:space="preserve"> </v>
      </c>
      <c r="K22" s="50"/>
      <c r="L22" s="33"/>
      <c r="M22" s="64" t="str">
        <f t="shared" si="1"/>
        <v/>
      </c>
    </row>
    <row r="23" spans="1:13" ht="34.5" customHeight="1" x14ac:dyDescent="0.25">
      <c r="A23" s="29">
        <v>12</v>
      </c>
      <c r="B23" s="36"/>
      <c r="C23" s="33"/>
      <c r="D23" s="24"/>
      <c r="E23" s="24"/>
      <c r="F23" s="30"/>
      <c r="G23" s="30"/>
      <c r="H23" s="34">
        <f>IF($G$6=50,F23*'選項&amp;設定'!$G$4,0)</f>
        <v>0</v>
      </c>
      <c r="I23" s="34">
        <f>IF(AND(D23&lt;&gt;'選項&amp;設定'!$K$7,$G$6='選項&amp;設定'!$C$5),0,IF(AND(D23='選項&amp;設定'!$K$7,$G$6='選項&amp;設定'!$C$5,G23&lt;=('選項&amp;設定'!$I$6)),ROUNDDOWN(G23*'選項&amp;設定'!$J$6,0),IF(AND(D23='選項&amp;設定'!$K$7,$G$6='選項&amp;設定'!$C$5,G23&gt;('選項&amp;設定'!$I$6)),ROUNDDOWN(G23*'選項&amp;設定'!$J$7,0),IF(AND(D23&lt;&gt;'選項&amp;設定'!$K$7,$G$6='選項&amp;設定'!$C$7,G23&gt;20010),ROUNDDOWN(G23*10%,0),IF(AND(D23&lt;&gt;'選項&amp;設定'!$K$7,$G$6='選項&amp;設定'!$C$7,G23&lt;20011),0,IF(AND(D23&lt;&gt;'選項&amp;設定'!$K$7,$G$6='選項&amp;設定'!$C$8,G23&gt;20010),ROUNDDOWN(G23*10%,0),IF(AND(D23&lt;&gt;'選項&amp;設定'!$K$7,$G$6='選項&amp;設定'!$C$8,G23&lt;20011),0,IF(AND(D23&lt;&gt;'選項&amp;設定'!$K$7,$G$6='選項&amp;設定'!$C$9),0,ROUNDDOWN(G23*20%,0)))))))))</f>
        <v>0</v>
      </c>
      <c r="J23" s="49" t="str">
        <f>IF(D23='選項&amp;設定'!$K$8,"聲明當年度居留達183天"," ")</f>
        <v xml:space="preserve"> </v>
      </c>
      <c r="K23" s="50"/>
      <c r="L23" s="33"/>
      <c r="M23" s="64" t="str">
        <f t="shared" si="1"/>
        <v/>
      </c>
    </row>
    <row r="24" spans="1:13" ht="34.5" customHeight="1" x14ac:dyDescent="0.25">
      <c r="A24" s="29">
        <v>13</v>
      </c>
      <c r="B24" s="36"/>
      <c r="C24" s="33"/>
      <c r="D24" s="24"/>
      <c r="E24" s="24"/>
      <c r="F24" s="30"/>
      <c r="G24" s="30"/>
      <c r="H24" s="34">
        <f>IF($G$6=50,F24*'選項&amp;設定'!$G$4,0)</f>
        <v>0</v>
      </c>
      <c r="I24" s="34">
        <f>IF(AND(D24&lt;&gt;'選項&amp;設定'!$K$7,$G$6='選項&amp;設定'!$C$5),0,IF(AND(D24='選項&amp;設定'!$K$7,$G$6='選項&amp;設定'!$C$5,G24&lt;=('選項&amp;設定'!$I$6)),ROUNDDOWN(G24*'選項&amp;設定'!$J$6,0),IF(AND(D24='選項&amp;設定'!$K$7,$G$6='選項&amp;設定'!$C$5,G24&gt;('選項&amp;設定'!$I$6)),ROUNDDOWN(G24*'選項&amp;設定'!$J$7,0),IF(AND(D24&lt;&gt;'選項&amp;設定'!$K$7,$G$6='選項&amp;設定'!$C$7,G24&gt;20010),ROUNDDOWN(G24*10%,0),IF(AND(D24&lt;&gt;'選項&amp;設定'!$K$7,$G$6='選項&amp;設定'!$C$7,G24&lt;20011),0,IF(AND(D24&lt;&gt;'選項&amp;設定'!$K$7,$G$6='選項&amp;設定'!$C$8,G24&gt;20010),ROUNDDOWN(G24*10%,0),IF(AND(D24&lt;&gt;'選項&amp;設定'!$K$7,$G$6='選項&amp;設定'!$C$8,G24&lt;20011),0,IF(AND(D24&lt;&gt;'選項&amp;設定'!$K$7,$G$6='選項&amp;設定'!$C$9),0,ROUNDDOWN(G24*20%,0)))))))))</f>
        <v>0</v>
      </c>
      <c r="J24" s="49" t="str">
        <f>IF(D24='選項&amp;設定'!$K$8,"聲明當年度居留達183天"," ")</f>
        <v xml:space="preserve"> </v>
      </c>
      <c r="K24" s="50"/>
      <c r="L24" s="33"/>
      <c r="M24" s="64" t="str">
        <f t="shared" si="1"/>
        <v/>
      </c>
    </row>
    <row r="25" spans="1:13" ht="34.5" customHeight="1" x14ac:dyDescent="0.25">
      <c r="A25" s="29">
        <v>14</v>
      </c>
      <c r="B25" s="36"/>
      <c r="C25" s="33"/>
      <c r="D25" s="24"/>
      <c r="E25" s="24"/>
      <c r="F25" s="30"/>
      <c r="G25" s="30"/>
      <c r="H25" s="34">
        <f>IF($G$6=50,F25*'選項&amp;設定'!$G$4,0)</f>
        <v>0</v>
      </c>
      <c r="I25" s="34">
        <f>IF(AND(D25&lt;&gt;'選項&amp;設定'!$K$7,$G$6='選項&amp;設定'!$C$5),0,IF(AND(D25='選項&amp;設定'!$K$7,$G$6='選項&amp;設定'!$C$5,G25&lt;=('選項&amp;設定'!$I$6)),ROUNDDOWN(G25*'選項&amp;設定'!$J$6,0),IF(AND(D25='選項&amp;設定'!$K$7,$G$6='選項&amp;設定'!$C$5,G25&gt;('選項&amp;設定'!$I$6)),ROUNDDOWN(G25*'選項&amp;設定'!$J$7,0),IF(AND(D25&lt;&gt;'選項&amp;設定'!$K$7,$G$6='選項&amp;設定'!$C$7,G25&gt;20010),ROUNDDOWN(G25*10%,0),IF(AND(D25&lt;&gt;'選項&amp;設定'!$K$7,$G$6='選項&amp;設定'!$C$7,G25&lt;20011),0,IF(AND(D25&lt;&gt;'選項&amp;設定'!$K$7,$G$6='選項&amp;設定'!$C$8,G25&gt;20010),ROUNDDOWN(G25*10%,0),IF(AND(D25&lt;&gt;'選項&amp;設定'!$K$7,$G$6='選項&amp;設定'!$C$8,G25&lt;20011),0,IF(AND(D25&lt;&gt;'選項&amp;設定'!$K$7,$G$6='選項&amp;設定'!$C$9),0,ROUNDDOWN(G25*20%,0)))))))))</f>
        <v>0</v>
      </c>
      <c r="J25" s="49" t="str">
        <f>IF(D25='選項&amp;設定'!$K$8,"聲明當年度居留達183天"," ")</f>
        <v xml:space="preserve"> </v>
      </c>
      <c r="K25" s="50"/>
      <c r="L25" s="33"/>
      <c r="M25" s="64" t="str">
        <f t="shared" si="1"/>
        <v/>
      </c>
    </row>
    <row r="26" spans="1:13" ht="34.5" customHeight="1" x14ac:dyDescent="0.25">
      <c r="A26" s="29">
        <v>15</v>
      </c>
      <c r="B26" s="36"/>
      <c r="C26" s="33"/>
      <c r="D26" s="24"/>
      <c r="E26" s="24"/>
      <c r="F26" s="30"/>
      <c r="G26" s="30"/>
      <c r="H26" s="34">
        <f>IF($G$6=50,F26*'選項&amp;設定'!$G$4,0)</f>
        <v>0</v>
      </c>
      <c r="I26" s="34">
        <f>IF(AND(D26&lt;&gt;'選項&amp;設定'!$K$7,$G$6='選項&amp;設定'!$C$5),0,IF(AND(D26='選項&amp;設定'!$K$7,$G$6='選項&amp;設定'!$C$5,G26&lt;=('選項&amp;設定'!$I$6)),ROUNDDOWN(G26*'選項&amp;設定'!$J$6,0),IF(AND(D26='選項&amp;設定'!$K$7,$G$6='選項&amp;設定'!$C$5,G26&gt;('選項&amp;設定'!$I$6)),ROUNDDOWN(G26*'選項&amp;設定'!$J$7,0),IF(AND(D26&lt;&gt;'選項&amp;設定'!$K$7,$G$6='選項&amp;設定'!$C$7,G26&gt;20010),ROUNDDOWN(G26*10%,0),IF(AND(D26&lt;&gt;'選項&amp;設定'!$K$7,$G$6='選項&amp;設定'!$C$7,G26&lt;20011),0,IF(AND(D26&lt;&gt;'選項&amp;設定'!$K$7,$G$6='選項&amp;設定'!$C$8,G26&gt;20010),ROUNDDOWN(G26*10%,0),IF(AND(D26&lt;&gt;'選項&amp;設定'!$K$7,$G$6='選項&amp;設定'!$C$8,G26&lt;20011),0,IF(AND(D26&lt;&gt;'選項&amp;設定'!$K$7,$G$6='選項&amp;設定'!$C$9),0,ROUNDDOWN(G26*20%,0)))))))))</f>
        <v>0</v>
      </c>
      <c r="J26" s="49" t="str">
        <f>IF(D26='選項&amp;設定'!$K$8,"聲明當年度居留達183天"," ")</f>
        <v xml:space="preserve"> </v>
      </c>
      <c r="K26" s="50"/>
      <c r="L26" s="33"/>
      <c r="M26" s="64" t="str">
        <f t="shared" si="1"/>
        <v/>
      </c>
    </row>
    <row r="27" spans="1:13" ht="34.5" customHeight="1" x14ac:dyDescent="0.25">
      <c r="A27" s="29">
        <v>16</v>
      </c>
      <c r="B27" s="36"/>
      <c r="C27" s="33"/>
      <c r="D27" s="24"/>
      <c r="E27" s="24"/>
      <c r="F27" s="30"/>
      <c r="G27" s="30"/>
      <c r="H27" s="34">
        <f>IF($G$6=50,F27*'選項&amp;設定'!$G$4,0)</f>
        <v>0</v>
      </c>
      <c r="I27" s="34">
        <f>IF(AND(D27&lt;&gt;'選項&amp;設定'!$K$7,$G$6='選項&amp;設定'!$C$5),0,IF(AND(D27='選項&amp;設定'!$K$7,$G$6='選項&amp;設定'!$C$5,G27&lt;=('選項&amp;設定'!$I$6)),ROUNDDOWN(G27*'選項&amp;設定'!$J$6,0),IF(AND(D27='選項&amp;設定'!$K$7,$G$6='選項&amp;設定'!$C$5,G27&gt;('選項&amp;設定'!$I$6)),ROUNDDOWN(G27*'選項&amp;設定'!$J$7,0),IF(AND(D27&lt;&gt;'選項&amp;設定'!$K$7,$G$6='選項&amp;設定'!$C$7,G27&gt;20010),ROUNDDOWN(G27*10%,0),IF(AND(D27&lt;&gt;'選項&amp;設定'!$K$7,$G$6='選項&amp;設定'!$C$7,G27&lt;20011),0,IF(AND(D27&lt;&gt;'選項&amp;設定'!$K$7,$G$6='選項&amp;設定'!$C$8,G27&gt;20010),ROUNDDOWN(G27*10%,0),IF(AND(D27&lt;&gt;'選項&amp;設定'!$K$7,$G$6='選項&amp;設定'!$C$8,G27&lt;20011),0,IF(AND(D27&lt;&gt;'選項&amp;設定'!$K$7,$G$6='選項&amp;設定'!$C$9),0,ROUNDDOWN(G27*20%,0)))))))))</f>
        <v>0</v>
      </c>
      <c r="J27" s="49" t="str">
        <f>IF(D27='選項&amp;設定'!$K$8,"聲明當年度居留達183天"," ")</f>
        <v xml:space="preserve"> </v>
      </c>
      <c r="K27" s="50"/>
      <c r="L27" s="33"/>
      <c r="M27" s="64" t="str">
        <f t="shared" si="1"/>
        <v/>
      </c>
    </row>
    <row r="28" spans="1:13" ht="34.5" customHeight="1" x14ac:dyDescent="0.25">
      <c r="A28" s="29">
        <v>17</v>
      </c>
      <c r="B28" s="36"/>
      <c r="C28" s="33"/>
      <c r="D28" s="24"/>
      <c r="E28" s="24"/>
      <c r="F28" s="30"/>
      <c r="G28" s="30"/>
      <c r="H28" s="34">
        <f>IF($G$6=50,F28*'選項&amp;設定'!$G$4,0)</f>
        <v>0</v>
      </c>
      <c r="I28" s="34">
        <f>IF(AND(D28&lt;&gt;'選項&amp;設定'!$K$7,$G$6='選項&amp;設定'!$C$5),0,IF(AND(D28='選項&amp;設定'!$K$7,$G$6='選項&amp;設定'!$C$5,G28&lt;=('選項&amp;設定'!$I$6)),ROUNDDOWN(G28*'選項&amp;設定'!$J$6,0),IF(AND(D28='選項&amp;設定'!$K$7,$G$6='選項&amp;設定'!$C$5,G28&gt;('選項&amp;設定'!$I$6)),ROUNDDOWN(G28*'選項&amp;設定'!$J$7,0),IF(AND(D28&lt;&gt;'選項&amp;設定'!$K$7,$G$6='選項&amp;設定'!$C$7,G28&gt;20010),ROUNDDOWN(G28*10%,0),IF(AND(D28&lt;&gt;'選項&amp;設定'!$K$7,$G$6='選項&amp;設定'!$C$7,G28&lt;20011),0,IF(AND(D28&lt;&gt;'選項&amp;設定'!$K$7,$G$6='選項&amp;設定'!$C$8,G28&gt;20010),ROUNDDOWN(G28*10%,0),IF(AND(D28&lt;&gt;'選項&amp;設定'!$K$7,$G$6='選項&amp;設定'!$C$8,G28&lt;20011),0,IF(AND(D28&lt;&gt;'選項&amp;設定'!$K$7,$G$6='選項&amp;設定'!$C$9),0,ROUNDDOWN(G28*20%,0)))))))))</f>
        <v>0</v>
      </c>
      <c r="J28" s="49" t="str">
        <f>IF(D28='選項&amp;設定'!$K$8,"聲明當年度居留達183天"," ")</f>
        <v xml:space="preserve"> </v>
      </c>
      <c r="K28" s="50"/>
      <c r="L28" s="33"/>
      <c r="M28" s="64" t="str">
        <f t="shared" si="1"/>
        <v/>
      </c>
    </row>
    <row r="29" spans="1:13" ht="34.5" customHeight="1" x14ac:dyDescent="0.25">
      <c r="A29" s="29">
        <v>18</v>
      </c>
      <c r="B29" s="36"/>
      <c r="C29" s="33"/>
      <c r="D29" s="24"/>
      <c r="E29" s="24"/>
      <c r="F29" s="30"/>
      <c r="G29" s="30"/>
      <c r="H29" s="34">
        <f>IF($G$6=50,F29*'選項&amp;設定'!$G$4,0)</f>
        <v>0</v>
      </c>
      <c r="I29" s="34">
        <f>IF(AND(D29&lt;&gt;'選項&amp;設定'!$K$7,$G$6='選項&amp;設定'!$C$5),0,IF(AND(D29='選項&amp;設定'!$K$7,$G$6='選項&amp;設定'!$C$5,G29&lt;=('選項&amp;設定'!$I$6)),ROUNDDOWN(G29*'選項&amp;設定'!$J$6,0),IF(AND(D29='選項&amp;設定'!$K$7,$G$6='選項&amp;設定'!$C$5,G29&gt;('選項&amp;設定'!$I$6)),ROUNDDOWN(G29*'選項&amp;設定'!$J$7,0),IF(AND(D29&lt;&gt;'選項&amp;設定'!$K$7,$G$6='選項&amp;設定'!$C$7,G29&gt;20010),ROUNDDOWN(G29*10%,0),IF(AND(D29&lt;&gt;'選項&amp;設定'!$K$7,$G$6='選項&amp;設定'!$C$7,G29&lt;20011),0,IF(AND(D29&lt;&gt;'選項&amp;設定'!$K$7,$G$6='選項&amp;設定'!$C$8,G29&gt;20010),ROUNDDOWN(G29*10%,0),IF(AND(D29&lt;&gt;'選項&amp;設定'!$K$7,$G$6='選項&amp;設定'!$C$8,G29&lt;20011),0,IF(AND(D29&lt;&gt;'選項&amp;設定'!$K$7,$G$6='選項&amp;設定'!$C$9),0,ROUNDDOWN(G29*20%,0)))))))))</f>
        <v>0</v>
      </c>
      <c r="J29" s="49" t="str">
        <f>IF(D29='選項&amp;設定'!$K$8,"聲明當年度居留達183天"," ")</f>
        <v xml:space="preserve"> </v>
      </c>
      <c r="K29" s="50"/>
      <c r="L29" s="33"/>
      <c r="M29" s="64" t="str">
        <f t="shared" si="1"/>
        <v/>
      </c>
    </row>
    <row r="30" spans="1:13" ht="34.5" customHeight="1" x14ac:dyDescent="0.25">
      <c r="A30" s="29">
        <v>19</v>
      </c>
      <c r="B30" s="36"/>
      <c r="C30" s="33"/>
      <c r="D30" s="24"/>
      <c r="E30" s="24"/>
      <c r="F30" s="30"/>
      <c r="G30" s="30"/>
      <c r="H30" s="34">
        <f>IF($G$6=50,F30*'選項&amp;設定'!$G$4,0)</f>
        <v>0</v>
      </c>
      <c r="I30" s="34">
        <f>IF(AND(D30&lt;&gt;'選項&amp;設定'!$K$7,$G$6='選項&amp;設定'!$C$5),0,IF(AND(D30='選項&amp;設定'!$K$7,$G$6='選項&amp;設定'!$C$5,G30&lt;=('選項&amp;設定'!$I$6)),ROUNDDOWN(G30*'選項&amp;設定'!$J$6,0),IF(AND(D30='選項&amp;設定'!$K$7,$G$6='選項&amp;設定'!$C$5,G30&gt;('選項&amp;設定'!$I$6)),ROUNDDOWN(G30*'選項&amp;設定'!$J$7,0),IF(AND(D30&lt;&gt;'選項&amp;設定'!$K$7,$G$6='選項&amp;設定'!$C$7,G30&gt;20010),ROUNDDOWN(G30*10%,0),IF(AND(D30&lt;&gt;'選項&amp;設定'!$K$7,$G$6='選項&amp;設定'!$C$7,G30&lt;20011),0,IF(AND(D30&lt;&gt;'選項&amp;設定'!$K$7,$G$6='選項&amp;設定'!$C$8,G30&gt;20010),ROUNDDOWN(G30*10%,0),IF(AND(D30&lt;&gt;'選項&amp;設定'!$K$7,$G$6='選項&amp;設定'!$C$8,G30&lt;20011),0,IF(AND(D30&lt;&gt;'選項&amp;設定'!$K$7,$G$6='選項&amp;設定'!$C$9),0,ROUNDDOWN(G30*20%,0)))))))))</f>
        <v>0</v>
      </c>
      <c r="J30" s="49" t="str">
        <f>IF(D30='選項&amp;設定'!$K$8,"聲明當年度居留達183天"," ")</f>
        <v xml:space="preserve"> </v>
      </c>
      <c r="K30" s="50"/>
      <c r="L30" s="33"/>
      <c r="M30" s="64" t="str">
        <f t="shared" si="1"/>
        <v/>
      </c>
    </row>
    <row r="31" spans="1:13" ht="34.5" customHeight="1" x14ac:dyDescent="0.25">
      <c r="A31" s="29">
        <v>20</v>
      </c>
      <c r="B31" s="36"/>
      <c r="C31" s="33"/>
      <c r="D31" s="24"/>
      <c r="E31" s="24"/>
      <c r="F31" s="30"/>
      <c r="G31" s="30"/>
      <c r="H31" s="34">
        <f>IF($G$6=50,F31*'選項&amp;設定'!$G$4,0)</f>
        <v>0</v>
      </c>
      <c r="I31" s="34">
        <f>IF(AND(D31&lt;&gt;'選項&amp;設定'!$K$7,$G$6='選項&amp;設定'!$C$5),0,IF(AND(D31='選項&amp;設定'!$K$7,$G$6='選項&amp;設定'!$C$5,G31&lt;=('選項&amp;設定'!$I$6)),ROUNDDOWN(G31*'選項&amp;設定'!$J$6,0),IF(AND(D31='選項&amp;設定'!$K$7,$G$6='選項&amp;設定'!$C$5,G31&gt;('選項&amp;設定'!$I$6)),ROUNDDOWN(G31*'選項&amp;設定'!$J$7,0),IF(AND(D31&lt;&gt;'選項&amp;設定'!$K$7,$G$6='選項&amp;設定'!$C$7,G31&gt;20010),ROUNDDOWN(G31*10%,0),IF(AND(D31&lt;&gt;'選項&amp;設定'!$K$7,$G$6='選項&amp;設定'!$C$7,G31&lt;20011),0,IF(AND(D31&lt;&gt;'選項&amp;設定'!$K$7,$G$6='選項&amp;設定'!$C$8,G31&gt;20010),ROUNDDOWN(G31*10%,0),IF(AND(D31&lt;&gt;'選項&amp;設定'!$K$7,$G$6='選項&amp;設定'!$C$8,G31&lt;20011),0,IF(AND(D31&lt;&gt;'選項&amp;設定'!$K$7,$G$6='選項&amp;設定'!$C$9),0,ROUNDDOWN(G31*20%,0)))))))))</f>
        <v>0</v>
      </c>
      <c r="J31" s="49" t="str">
        <f>IF(D31='選項&amp;設定'!$K$8,"聲明當年度居留達183天"," ")</f>
        <v xml:space="preserve"> </v>
      </c>
      <c r="K31" s="50"/>
      <c r="L31" s="33"/>
      <c r="M31" s="64" t="str">
        <f t="shared" si="1"/>
        <v/>
      </c>
    </row>
    <row r="32" spans="1:13" ht="34.5" customHeight="1" x14ac:dyDescent="0.25">
      <c r="A32" s="29">
        <v>21</v>
      </c>
      <c r="B32" s="36"/>
      <c r="C32" s="33"/>
      <c r="D32" s="24"/>
      <c r="E32" s="24"/>
      <c r="F32" s="30"/>
      <c r="G32" s="30"/>
      <c r="H32" s="34">
        <f>IF($G$6=50,F32*'選項&amp;設定'!$G$4,0)</f>
        <v>0</v>
      </c>
      <c r="I32" s="34">
        <f>IF(AND(D32&lt;&gt;'選項&amp;設定'!$K$7,$G$6='選項&amp;設定'!$C$5),0,IF(AND(D32='選項&amp;設定'!$K$7,$G$6='選項&amp;設定'!$C$5,G32&lt;=('選項&amp;設定'!$I$6)),ROUNDDOWN(G32*'選項&amp;設定'!$J$6,0),IF(AND(D32='選項&amp;設定'!$K$7,$G$6='選項&amp;設定'!$C$5,G32&gt;('選項&amp;設定'!$I$6)),ROUNDDOWN(G32*'選項&amp;設定'!$J$7,0),IF(AND(D32&lt;&gt;'選項&amp;設定'!$K$7,$G$6='選項&amp;設定'!$C$7,G32&gt;20010),ROUNDDOWN(G32*10%,0),IF(AND(D32&lt;&gt;'選項&amp;設定'!$K$7,$G$6='選項&amp;設定'!$C$7,G32&lt;20011),0,IF(AND(D32&lt;&gt;'選項&amp;設定'!$K$7,$G$6='選項&amp;設定'!$C$8,G32&gt;20010),ROUNDDOWN(G32*10%,0),IF(AND(D32&lt;&gt;'選項&amp;設定'!$K$7,$G$6='選項&amp;設定'!$C$8,G32&lt;20011),0,IF(AND(D32&lt;&gt;'選項&amp;設定'!$K$7,$G$6='選項&amp;設定'!$C$9),0,ROUNDDOWN(G32*20%,0)))))))))</f>
        <v>0</v>
      </c>
      <c r="J32" s="49" t="str">
        <f>IF(D32='選項&amp;設定'!$K$8,"聲明當年度居留達183天"," ")</f>
        <v xml:space="preserve"> </v>
      </c>
      <c r="K32" s="50"/>
      <c r="L32" s="33"/>
      <c r="M32" s="64" t="str">
        <f t="shared" si="1"/>
        <v/>
      </c>
    </row>
    <row r="33" spans="1:13" ht="34.5" customHeight="1" x14ac:dyDescent="0.25">
      <c r="A33" s="29">
        <v>22</v>
      </c>
      <c r="B33" s="36"/>
      <c r="C33" s="33"/>
      <c r="D33" s="24"/>
      <c r="E33" s="24"/>
      <c r="F33" s="30"/>
      <c r="G33" s="30"/>
      <c r="H33" s="34">
        <f>IF($G$6=50,F33*'選項&amp;設定'!$G$4,0)</f>
        <v>0</v>
      </c>
      <c r="I33" s="34">
        <f>IF(AND(D33&lt;&gt;'選項&amp;設定'!$K$7,$G$6='選項&amp;設定'!$C$5),0,IF(AND(D33='選項&amp;設定'!$K$7,$G$6='選項&amp;設定'!$C$5,G33&lt;=('選項&amp;設定'!$I$6)),ROUNDDOWN(G33*'選項&amp;設定'!$J$6,0),IF(AND(D33='選項&amp;設定'!$K$7,$G$6='選項&amp;設定'!$C$5,G33&gt;('選項&amp;設定'!$I$6)),ROUNDDOWN(G33*'選項&amp;設定'!$J$7,0),IF(AND(D33&lt;&gt;'選項&amp;設定'!$K$7,$G$6='選項&amp;設定'!$C$7,G33&gt;20010),ROUNDDOWN(G33*10%,0),IF(AND(D33&lt;&gt;'選項&amp;設定'!$K$7,$G$6='選項&amp;設定'!$C$7,G33&lt;20011),0,IF(AND(D33&lt;&gt;'選項&amp;設定'!$K$7,$G$6='選項&amp;設定'!$C$8,G33&gt;20010),ROUNDDOWN(G33*10%,0),IF(AND(D33&lt;&gt;'選項&amp;設定'!$K$7,$G$6='選項&amp;設定'!$C$8,G33&lt;20011),0,IF(AND(D33&lt;&gt;'選項&amp;設定'!$K$7,$G$6='選項&amp;設定'!$C$9),0,ROUNDDOWN(G33*20%,0)))))))))</f>
        <v>0</v>
      </c>
      <c r="J33" s="49" t="str">
        <f>IF(D33='選項&amp;設定'!$K$8,"聲明當年度居留達183天"," ")</f>
        <v xml:space="preserve"> </v>
      </c>
      <c r="K33" s="50"/>
      <c r="L33" s="33"/>
      <c r="M33" s="64" t="str">
        <f t="shared" si="1"/>
        <v/>
      </c>
    </row>
    <row r="34" spans="1:13" ht="34.5" customHeight="1" x14ac:dyDescent="0.25">
      <c r="A34" s="29">
        <v>23</v>
      </c>
      <c r="B34" s="36"/>
      <c r="C34" s="33"/>
      <c r="D34" s="24"/>
      <c r="E34" s="24"/>
      <c r="F34" s="30"/>
      <c r="G34" s="30"/>
      <c r="H34" s="34">
        <f>IF($G$6=50,F34*'選項&amp;設定'!$G$4,0)</f>
        <v>0</v>
      </c>
      <c r="I34" s="34">
        <f>IF(AND(D34&lt;&gt;'選項&amp;設定'!$K$7,$G$6='選項&amp;設定'!$C$5),0,IF(AND(D34='選項&amp;設定'!$K$7,$G$6='選項&amp;設定'!$C$5,G34&lt;=('選項&amp;設定'!$I$6)),ROUNDDOWN(G34*'選項&amp;設定'!$J$6,0),IF(AND(D34='選項&amp;設定'!$K$7,$G$6='選項&amp;設定'!$C$5,G34&gt;('選項&amp;設定'!$I$6)),ROUNDDOWN(G34*'選項&amp;設定'!$J$7,0),IF(AND(D34&lt;&gt;'選項&amp;設定'!$K$7,$G$6='選項&amp;設定'!$C$7,G34&gt;20010),ROUNDDOWN(G34*10%,0),IF(AND(D34&lt;&gt;'選項&amp;設定'!$K$7,$G$6='選項&amp;設定'!$C$7,G34&lt;20011),0,IF(AND(D34&lt;&gt;'選項&amp;設定'!$K$7,$G$6='選項&amp;設定'!$C$8,G34&gt;20010),ROUNDDOWN(G34*10%,0),IF(AND(D34&lt;&gt;'選項&amp;設定'!$K$7,$G$6='選項&amp;設定'!$C$8,G34&lt;20011),0,IF(AND(D34&lt;&gt;'選項&amp;設定'!$K$7,$G$6='選項&amp;設定'!$C$9),0,ROUNDDOWN(G34*20%,0)))))))))</f>
        <v>0</v>
      </c>
      <c r="J34" s="49" t="str">
        <f>IF(D34='選項&amp;設定'!$K$8,"聲明當年度居留達183天"," ")</f>
        <v xml:space="preserve"> </v>
      </c>
      <c r="K34" s="50"/>
      <c r="L34" s="33"/>
      <c r="M34" s="64" t="str">
        <f t="shared" si="1"/>
        <v/>
      </c>
    </row>
    <row r="35" spans="1:13" ht="34.5" customHeight="1" x14ac:dyDescent="0.25">
      <c r="A35" s="29">
        <v>24</v>
      </c>
      <c r="B35" s="36"/>
      <c r="C35" s="33"/>
      <c r="D35" s="24"/>
      <c r="E35" s="24"/>
      <c r="F35" s="30"/>
      <c r="G35" s="30"/>
      <c r="H35" s="34">
        <f>IF($G$6=50,F35*'選項&amp;設定'!$G$4,0)</f>
        <v>0</v>
      </c>
      <c r="I35" s="34">
        <f>IF(AND(D35&lt;&gt;'選項&amp;設定'!$K$7,$G$6='選項&amp;設定'!$C$5),0,IF(AND(D35='選項&amp;設定'!$K$7,$G$6='選項&amp;設定'!$C$5,G35&lt;=('選項&amp;設定'!$I$6)),ROUNDDOWN(G35*'選項&amp;設定'!$J$6,0),IF(AND(D35='選項&amp;設定'!$K$7,$G$6='選項&amp;設定'!$C$5,G35&gt;('選項&amp;設定'!$I$6)),ROUNDDOWN(G35*'選項&amp;設定'!$J$7,0),IF(AND(D35&lt;&gt;'選項&amp;設定'!$K$7,$G$6='選項&amp;設定'!$C$7,G35&gt;20010),ROUNDDOWN(G35*10%,0),IF(AND(D35&lt;&gt;'選項&amp;設定'!$K$7,$G$6='選項&amp;設定'!$C$7,G35&lt;20011),0,IF(AND(D35&lt;&gt;'選項&amp;設定'!$K$7,$G$6='選項&amp;設定'!$C$8,G35&gt;20010),ROUNDDOWN(G35*10%,0),IF(AND(D35&lt;&gt;'選項&amp;設定'!$K$7,$G$6='選項&amp;設定'!$C$8,G35&lt;20011),0,IF(AND(D35&lt;&gt;'選項&amp;設定'!$K$7,$G$6='選項&amp;設定'!$C$9),0,ROUNDDOWN(G35*20%,0)))))))))</f>
        <v>0</v>
      </c>
      <c r="J35" s="49" t="str">
        <f>IF(D35='選項&amp;設定'!$K$8,"聲明當年度居留達183天"," ")</f>
        <v xml:space="preserve"> </v>
      </c>
      <c r="K35" s="50"/>
      <c r="L35" s="33"/>
      <c r="M35" s="64" t="str">
        <f t="shared" si="1"/>
        <v/>
      </c>
    </row>
    <row r="36" spans="1:13" ht="34.5" customHeight="1" x14ac:dyDescent="0.25">
      <c r="A36" s="29">
        <v>25</v>
      </c>
      <c r="B36" s="36"/>
      <c r="C36" s="33"/>
      <c r="D36" s="24"/>
      <c r="E36" s="24"/>
      <c r="F36" s="30"/>
      <c r="G36" s="30"/>
      <c r="H36" s="34">
        <f>IF($G$6=50,F36*'選項&amp;設定'!$G$4,0)</f>
        <v>0</v>
      </c>
      <c r="I36" s="34">
        <f>IF(AND(D36&lt;&gt;'選項&amp;設定'!$K$7,$G$6='選項&amp;設定'!$C$5),0,IF(AND(D36='選項&amp;設定'!$K$7,$G$6='選項&amp;設定'!$C$5,G36&lt;=('選項&amp;設定'!$I$6)),ROUNDDOWN(G36*'選項&amp;設定'!$J$6,0),IF(AND(D36='選項&amp;設定'!$K$7,$G$6='選項&amp;設定'!$C$5,G36&gt;('選項&amp;設定'!$I$6)),ROUNDDOWN(G36*'選項&amp;設定'!$J$7,0),IF(AND(D36&lt;&gt;'選項&amp;設定'!$K$7,$G$6='選項&amp;設定'!$C$7,G36&gt;20010),ROUNDDOWN(G36*10%,0),IF(AND(D36&lt;&gt;'選項&amp;設定'!$K$7,$G$6='選項&amp;設定'!$C$7,G36&lt;20011),0,IF(AND(D36&lt;&gt;'選項&amp;設定'!$K$7,$G$6='選項&amp;設定'!$C$8,G36&gt;20010),ROUNDDOWN(G36*10%,0),IF(AND(D36&lt;&gt;'選項&amp;設定'!$K$7,$G$6='選項&amp;設定'!$C$8,G36&lt;20011),0,IF(AND(D36&lt;&gt;'選項&amp;設定'!$K$7,$G$6='選項&amp;設定'!$C$9),0,ROUNDDOWN(G36*20%,0)))))))))</f>
        <v>0</v>
      </c>
      <c r="J36" s="49" t="str">
        <f>IF(D36='選項&amp;設定'!$K$8,"聲明當年度居留達183天"," ")</f>
        <v xml:space="preserve"> </v>
      </c>
      <c r="K36" s="50"/>
      <c r="L36" s="33"/>
      <c r="M36" s="64" t="str">
        <f t="shared" si="1"/>
        <v/>
      </c>
    </row>
    <row r="37" spans="1:13" ht="34.5" customHeight="1" x14ac:dyDescent="0.25">
      <c r="A37" s="29">
        <v>26</v>
      </c>
      <c r="B37" s="36"/>
      <c r="C37" s="33"/>
      <c r="D37" s="24"/>
      <c r="E37" s="24"/>
      <c r="F37" s="30"/>
      <c r="G37" s="30"/>
      <c r="H37" s="34">
        <f>IF($G$6=50,F37*'選項&amp;設定'!$G$4,0)</f>
        <v>0</v>
      </c>
      <c r="I37" s="34">
        <f>IF(AND(D37&lt;&gt;'選項&amp;設定'!$K$7,$G$6='選項&amp;設定'!$C$5),0,IF(AND(D37='選項&amp;設定'!$K$7,$G$6='選項&amp;設定'!$C$5,G37&lt;=('選項&amp;設定'!$I$6)),ROUNDDOWN(G37*'選項&amp;設定'!$J$6,0),IF(AND(D37='選項&amp;設定'!$K$7,$G$6='選項&amp;設定'!$C$5,G37&gt;('選項&amp;設定'!$I$6)),ROUNDDOWN(G37*'選項&amp;設定'!$J$7,0),IF(AND(D37&lt;&gt;'選項&amp;設定'!$K$7,$G$6='選項&amp;設定'!$C$7,G37&gt;20010),ROUNDDOWN(G37*10%,0),IF(AND(D37&lt;&gt;'選項&amp;設定'!$K$7,$G$6='選項&amp;設定'!$C$7,G37&lt;20011),0,IF(AND(D37&lt;&gt;'選項&amp;設定'!$K$7,$G$6='選項&amp;設定'!$C$8,G37&gt;20010),ROUNDDOWN(G37*10%,0),IF(AND(D37&lt;&gt;'選項&amp;設定'!$K$7,$G$6='選項&amp;設定'!$C$8,G37&lt;20011),0,IF(AND(D37&lt;&gt;'選項&amp;設定'!$K$7,$G$6='選項&amp;設定'!$C$9),0,ROUNDDOWN(G37*20%,0)))))))))</f>
        <v>0</v>
      </c>
      <c r="J37" s="49" t="str">
        <f>IF(D37='選項&amp;設定'!$K$8,"聲明當年度居留達183天"," ")</f>
        <v xml:space="preserve"> </v>
      </c>
      <c r="K37" s="50"/>
      <c r="L37" s="33"/>
      <c r="M37" s="64" t="str">
        <f t="shared" si="1"/>
        <v/>
      </c>
    </row>
    <row r="38" spans="1:13" ht="34.5" customHeight="1" x14ac:dyDescent="0.25">
      <c r="A38" s="29">
        <v>27</v>
      </c>
      <c r="B38" s="36"/>
      <c r="C38" s="33"/>
      <c r="D38" s="24"/>
      <c r="E38" s="24"/>
      <c r="F38" s="30"/>
      <c r="G38" s="30"/>
      <c r="H38" s="34">
        <f>IF($G$6=50,F38*'選項&amp;設定'!$G$4,0)</f>
        <v>0</v>
      </c>
      <c r="I38" s="34">
        <f>IF(AND(D38&lt;&gt;'選項&amp;設定'!$K$7,$G$6='選項&amp;設定'!$C$5),0,IF(AND(D38='選項&amp;設定'!$K$7,$G$6='選項&amp;設定'!$C$5,G38&lt;=('選項&amp;設定'!$I$6)),ROUNDDOWN(G38*'選項&amp;設定'!$J$6,0),IF(AND(D38='選項&amp;設定'!$K$7,$G$6='選項&amp;設定'!$C$5,G38&gt;('選項&amp;設定'!$I$6)),ROUNDDOWN(G38*'選項&amp;設定'!$J$7,0),IF(AND(D38&lt;&gt;'選項&amp;設定'!$K$7,$G$6='選項&amp;設定'!$C$7,G38&gt;20010),ROUNDDOWN(G38*10%,0),IF(AND(D38&lt;&gt;'選項&amp;設定'!$K$7,$G$6='選項&amp;設定'!$C$7,G38&lt;20011),0,IF(AND(D38&lt;&gt;'選項&amp;設定'!$K$7,$G$6='選項&amp;設定'!$C$8,G38&gt;20010),ROUNDDOWN(G38*10%,0),IF(AND(D38&lt;&gt;'選項&amp;設定'!$K$7,$G$6='選項&amp;設定'!$C$8,G38&lt;20011),0,IF(AND(D38&lt;&gt;'選項&amp;設定'!$K$7,$G$6='選項&amp;設定'!$C$9),0,ROUNDDOWN(G38*20%,0)))))))))</f>
        <v>0</v>
      </c>
      <c r="J38" s="49" t="str">
        <f>IF(D38='選項&amp;設定'!$K$8,"聲明當年度居留達183天"," ")</f>
        <v xml:space="preserve"> </v>
      </c>
      <c r="K38" s="50"/>
      <c r="L38" s="33"/>
      <c r="M38" s="64" t="str">
        <f t="shared" si="1"/>
        <v/>
      </c>
    </row>
    <row r="39" spans="1:13" ht="34.5" customHeight="1" x14ac:dyDescent="0.25">
      <c r="A39" s="29">
        <v>28</v>
      </c>
      <c r="B39" s="36"/>
      <c r="C39" s="33"/>
      <c r="D39" s="24"/>
      <c r="E39" s="24"/>
      <c r="F39" s="30"/>
      <c r="G39" s="30"/>
      <c r="H39" s="34">
        <f>IF($G$6=50,F39*'選項&amp;設定'!$G$4,0)</f>
        <v>0</v>
      </c>
      <c r="I39" s="34">
        <f>IF(AND(D39&lt;&gt;'選項&amp;設定'!$K$7,$G$6='選項&amp;設定'!$C$5),0,IF(AND(D39='選項&amp;設定'!$K$7,$G$6='選項&amp;設定'!$C$5,G39&lt;=('選項&amp;設定'!$I$6)),ROUNDDOWN(G39*'選項&amp;設定'!$J$6,0),IF(AND(D39='選項&amp;設定'!$K$7,$G$6='選項&amp;設定'!$C$5,G39&gt;('選項&amp;設定'!$I$6)),ROUNDDOWN(G39*'選項&amp;設定'!$J$7,0),IF(AND(D39&lt;&gt;'選項&amp;設定'!$K$7,$G$6='選項&amp;設定'!$C$7,G39&gt;20010),ROUNDDOWN(G39*10%,0),IF(AND(D39&lt;&gt;'選項&amp;設定'!$K$7,$G$6='選項&amp;設定'!$C$7,G39&lt;20011),0,IF(AND(D39&lt;&gt;'選項&amp;設定'!$K$7,$G$6='選項&amp;設定'!$C$8,G39&gt;20010),ROUNDDOWN(G39*10%,0),IF(AND(D39&lt;&gt;'選項&amp;設定'!$K$7,$G$6='選項&amp;設定'!$C$8,G39&lt;20011),0,IF(AND(D39&lt;&gt;'選項&amp;設定'!$K$7,$G$6='選項&amp;設定'!$C$9),0,ROUNDDOWN(G39*20%,0)))))))))</f>
        <v>0</v>
      </c>
      <c r="J39" s="49" t="str">
        <f>IF(D39='選項&amp;設定'!$K$8,"聲明當年度居留達183天"," ")</f>
        <v xml:space="preserve"> </v>
      </c>
      <c r="K39" s="50"/>
      <c r="L39" s="33"/>
      <c r="M39" s="64" t="str">
        <f t="shared" si="1"/>
        <v/>
      </c>
    </row>
    <row r="40" spans="1:13" ht="34.5" customHeight="1" x14ac:dyDescent="0.25">
      <c r="A40" s="29">
        <v>29</v>
      </c>
      <c r="B40" s="36"/>
      <c r="C40" s="33"/>
      <c r="D40" s="24"/>
      <c r="E40" s="24"/>
      <c r="F40" s="30"/>
      <c r="G40" s="30"/>
      <c r="H40" s="34">
        <f>IF($G$6=50,F40*'選項&amp;設定'!$G$4,0)</f>
        <v>0</v>
      </c>
      <c r="I40" s="34">
        <f>IF(AND(D40&lt;&gt;'選項&amp;設定'!$K$7,$G$6='選項&amp;設定'!$C$5),0,IF(AND(D40='選項&amp;設定'!$K$7,$G$6='選項&amp;設定'!$C$5,G40&lt;=('選項&amp;設定'!$I$6)),ROUNDDOWN(G40*'選項&amp;設定'!$J$6,0),IF(AND(D40='選項&amp;設定'!$K$7,$G$6='選項&amp;設定'!$C$5,G40&gt;('選項&amp;設定'!$I$6)),ROUNDDOWN(G40*'選項&amp;設定'!$J$7,0),IF(AND(D40&lt;&gt;'選項&amp;設定'!$K$7,$G$6='選項&amp;設定'!$C$7,G40&gt;20010),ROUNDDOWN(G40*10%,0),IF(AND(D40&lt;&gt;'選項&amp;設定'!$K$7,$G$6='選項&amp;設定'!$C$7,G40&lt;20011),0,IF(AND(D40&lt;&gt;'選項&amp;設定'!$K$7,$G$6='選項&amp;設定'!$C$8,G40&gt;20010),ROUNDDOWN(G40*10%,0),IF(AND(D40&lt;&gt;'選項&amp;設定'!$K$7,$G$6='選項&amp;設定'!$C$8,G40&lt;20011),0,IF(AND(D40&lt;&gt;'選項&amp;設定'!$K$7,$G$6='選項&amp;設定'!$C$9),0,ROUNDDOWN(G40*20%,0)))))))))</f>
        <v>0</v>
      </c>
      <c r="J40" s="49" t="str">
        <f>IF(D40='選項&amp;設定'!$K$8,"聲明當年度居留達183天"," ")</f>
        <v xml:space="preserve"> </v>
      </c>
      <c r="K40" s="50"/>
      <c r="L40" s="33"/>
      <c r="M40" s="64" t="str">
        <f t="shared" si="1"/>
        <v/>
      </c>
    </row>
    <row r="41" spans="1:13" ht="34.5" customHeight="1" x14ac:dyDescent="0.25">
      <c r="A41" s="29">
        <v>30</v>
      </c>
      <c r="B41" s="36"/>
      <c r="C41" s="33"/>
      <c r="D41" s="24"/>
      <c r="E41" s="24"/>
      <c r="F41" s="30"/>
      <c r="G41" s="30"/>
      <c r="H41" s="34">
        <f>IF($G$6=50,F41*'選項&amp;設定'!$G$4,0)</f>
        <v>0</v>
      </c>
      <c r="I41" s="34">
        <f>IF(AND(D41&lt;&gt;'選項&amp;設定'!$K$7,$G$6='選項&amp;設定'!$C$5),0,IF(AND(D41='選項&amp;設定'!$K$7,$G$6='選項&amp;設定'!$C$5,G41&lt;=('選項&amp;設定'!$I$6)),ROUNDDOWN(G41*'選項&amp;設定'!$J$6,0),IF(AND(D41='選項&amp;設定'!$K$7,$G$6='選項&amp;設定'!$C$5,G41&gt;('選項&amp;設定'!$I$6)),ROUNDDOWN(G41*'選項&amp;設定'!$J$7,0),IF(AND(D41&lt;&gt;'選項&amp;設定'!$K$7,$G$6='選項&amp;設定'!$C$7,G41&gt;20010),ROUNDDOWN(G41*10%,0),IF(AND(D41&lt;&gt;'選項&amp;設定'!$K$7,$G$6='選項&amp;設定'!$C$7,G41&lt;20011),0,IF(AND(D41&lt;&gt;'選項&amp;設定'!$K$7,$G$6='選項&amp;設定'!$C$8,G41&gt;20010),ROUNDDOWN(G41*10%,0),IF(AND(D41&lt;&gt;'選項&amp;設定'!$K$7,$G$6='選項&amp;設定'!$C$8,G41&lt;20011),0,IF(AND(D41&lt;&gt;'選項&amp;設定'!$K$7,$G$6='選項&amp;設定'!$C$9),0,ROUNDDOWN(G41*20%,0)))))))))</f>
        <v>0</v>
      </c>
      <c r="J41" s="49" t="str">
        <f>IF(D41='選項&amp;設定'!$K$8,"聲明當年度居留達183天"," ")</f>
        <v xml:space="preserve"> </v>
      </c>
      <c r="K41" s="50"/>
      <c r="L41" s="33"/>
      <c r="M41" s="64" t="str">
        <f t="shared" si="1"/>
        <v/>
      </c>
    </row>
    <row r="42" spans="1:13" ht="34.5" customHeight="1" x14ac:dyDescent="0.25">
      <c r="A42" s="29">
        <v>31</v>
      </c>
      <c r="B42" s="36"/>
      <c r="C42" s="33"/>
      <c r="D42" s="24"/>
      <c r="E42" s="24"/>
      <c r="F42" s="30"/>
      <c r="G42" s="30"/>
      <c r="H42" s="34">
        <f>IF($G$6=50,F42*'選項&amp;設定'!$G$4,0)</f>
        <v>0</v>
      </c>
      <c r="I42" s="34">
        <f>IF(AND(D42&lt;&gt;'選項&amp;設定'!$K$7,$G$6='選項&amp;設定'!$C$5),0,IF(AND(D42='選項&amp;設定'!$K$7,$G$6='選項&amp;設定'!$C$5,G42&lt;=('選項&amp;設定'!$I$6)),ROUNDDOWN(G42*'選項&amp;設定'!$J$6,0),IF(AND(D42='選項&amp;設定'!$K$7,$G$6='選項&amp;設定'!$C$5,G42&gt;('選項&amp;設定'!$I$6)),ROUNDDOWN(G42*'選項&amp;設定'!$J$7,0),IF(AND(D42&lt;&gt;'選項&amp;設定'!$K$7,$G$6='選項&amp;設定'!$C$7,G42&gt;20010),ROUNDDOWN(G42*10%,0),IF(AND(D42&lt;&gt;'選項&amp;設定'!$K$7,$G$6='選項&amp;設定'!$C$7,G42&lt;20011),0,IF(AND(D42&lt;&gt;'選項&amp;設定'!$K$7,$G$6='選項&amp;設定'!$C$8,G42&gt;20010),ROUNDDOWN(G42*10%,0),IF(AND(D42&lt;&gt;'選項&amp;設定'!$K$7,$G$6='選項&amp;設定'!$C$8,G42&lt;20011),0,IF(AND(D42&lt;&gt;'選項&amp;設定'!$K$7,$G$6='選項&amp;設定'!$C$9),0,ROUNDDOWN(G42*20%,0)))))))))</f>
        <v>0</v>
      </c>
      <c r="J42" s="49" t="str">
        <f>IF(D42='選項&amp;設定'!$K$8,"聲明當年度居留達183天"," ")</f>
        <v xml:space="preserve"> </v>
      </c>
      <c r="K42" s="50"/>
      <c r="L42" s="33"/>
      <c r="M42" s="64" t="str">
        <f t="shared" si="1"/>
        <v/>
      </c>
    </row>
    <row r="43" spans="1:13" ht="34.5" customHeight="1" x14ac:dyDescent="0.25">
      <c r="A43" s="29">
        <v>32</v>
      </c>
      <c r="B43" s="36"/>
      <c r="C43" s="33"/>
      <c r="D43" s="24"/>
      <c r="E43" s="24"/>
      <c r="F43" s="30"/>
      <c r="G43" s="30"/>
      <c r="H43" s="34">
        <f>IF($G$6=50,F43*'選項&amp;設定'!$G$4,0)</f>
        <v>0</v>
      </c>
      <c r="I43" s="34">
        <f>IF(AND(D43&lt;&gt;'選項&amp;設定'!$K$7,$G$6='選項&amp;設定'!$C$5),0,IF(AND(D43='選項&amp;設定'!$K$7,$G$6='選項&amp;設定'!$C$5,G43&lt;=('選項&amp;設定'!$I$6)),ROUNDDOWN(G43*'選項&amp;設定'!$J$6,0),IF(AND(D43='選項&amp;設定'!$K$7,$G$6='選項&amp;設定'!$C$5,G43&gt;('選項&amp;設定'!$I$6)),ROUNDDOWN(G43*'選項&amp;設定'!$J$7,0),IF(AND(D43&lt;&gt;'選項&amp;設定'!$K$7,$G$6='選項&amp;設定'!$C$7,G43&gt;20010),ROUNDDOWN(G43*10%,0),IF(AND(D43&lt;&gt;'選項&amp;設定'!$K$7,$G$6='選項&amp;設定'!$C$7,G43&lt;20011),0,IF(AND(D43&lt;&gt;'選項&amp;設定'!$K$7,$G$6='選項&amp;設定'!$C$8,G43&gt;20010),ROUNDDOWN(G43*10%,0),IF(AND(D43&lt;&gt;'選項&amp;設定'!$K$7,$G$6='選項&amp;設定'!$C$8,G43&lt;20011),0,IF(AND(D43&lt;&gt;'選項&amp;設定'!$K$7,$G$6='選項&amp;設定'!$C$9),0,ROUNDDOWN(G43*20%,0)))))))))</f>
        <v>0</v>
      </c>
      <c r="J43" s="49" t="str">
        <f>IF(D43='選項&amp;設定'!$K$8,"聲明當年度居留達183天"," ")</f>
        <v xml:space="preserve"> </v>
      </c>
      <c r="K43" s="50"/>
      <c r="L43" s="33"/>
      <c r="M43" s="64" t="str">
        <f t="shared" si="1"/>
        <v/>
      </c>
    </row>
    <row r="44" spans="1:13" ht="34.5" customHeight="1" x14ac:dyDescent="0.25">
      <c r="A44" s="29">
        <v>33</v>
      </c>
      <c r="B44" s="36"/>
      <c r="C44" s="33"/>
      <c r="D44" s="24"/>
      <c r="E44" s="24"/>
      <c r="F44" s="30"/>
      <c r="G44" s="30"/>
      <c r="H44" s="34">
        <f>IF($G$6=50,F44*'選項&amp;設定'!$G$4,0)</f>
        <v>0</v>
      </c>
      <c r="I44" s="34">
        <f>IF(AND(D44&lt;&gt;'選項&amp;設定'!$K$7,$G$6='選項&amp;設定'!$C$5),0,IF(AND(D44='選項&amp;設定'!$K$7,$G$6='選項&amp;設定'!$C$5,G44&lt;=('選項&amp;設定'!$I$6)),ROUNDDOWN(G44*'選項&amp;設定'!$J$6,0),IF(AND(D44='選項&amp;設定'!$K$7,$G$6='選項&amp;設定'!$C$5,G44&gt;('選項&amp;設定'!$I$6)),ROUNDDOWN(G44*'選項&amp;設定'!$J$7,0),IF(AND(D44&lt;&gt;'選項&amp;設定'!$K$7,$G$6='選項&amp;設定'!$C$7,G44&gt;20010),ROUNDDOWN(G44*10%,0),IF(AND(D44&lt;&gt;'選項&amp;設定'!$K$7,$G$6='選項&amp;設定'!$C$7,G44&lt;20011),0,IF(AND(D44&lt;&gt;'選項&amp;設定'!$K$7,$G$6='選項&amp;設定'!$C$8,G44&gt;20010),ROUNDDOWN(G44*10%,0),IF(AND(D44&lt;&gt;'選項&amp;設定'!$K$7,$G$6='選項&amp;設定'!$C$8,G44&lt;20011),0,IF(AND(D44&lt;&gt;'選項&amp;設定'!$K$7,$G$6='選項&amp;設定'!$C$9),0,ROUNDDOWN(G44*20%,0)))))))))</f>
        <v>0</v>
      </c>
      <c r="J44" s="49" t="str">
        <f>IF(D44='選項&amp;設定'!$K$8,"聲明當年度居留達183天"," ")</f>
        <v xml:space="preserve"> </v>
      </c>
      <c r="K44" s="50"/>
      <c r="L44" s="33"/>
      <c r="M44" s="64" t="str">
        <f t="shared" si="1"/>
        <v/>
      </c>
    </row>
    <row r="45" spans="1:13" ht="34.5" customHeight="1" x14ac:dyDescent="0.25">
      <c r="A45" s="29">
        <v>34</v>
      </c>
      <c r="B45" s="36"/>
      <c r="C45" s="33"/>
      <c r="D45" s="24"/>
      <c r="E45" s="24"/>
      <c r="F45" s="30"/>
      <c r="G45" s="30"/>
      <c r="H45" s="34">
        <f>IF($G$6=50,F45*'選項&amp;設定'!$G$4,0)</f>
        <v>0</v>
      </c>
      <c r="I45" s="34">
        <f>IF(AND(D45&lt;&gt;'選項&amp;設定'!$K$7,$G$6='選項&amp;設定'!$C$5),0,IF(AND(D45='選項&amp;設定'!$K$7,$G$6='選項&amp;設定'!$C$5,G45&lt;=('選項&amp;設定'!$I$6)),ROUNDDOWN(G45*'選項&amp;設定'!$J$6,0),IF(AND(D45='選項&amp;設定'!$K$7,$G$6='選項&amp;設定'!$C$5,G45&gt;('選項&amp;設定'!$I$6)),ROUNDDOWN(G45*'選項&amp;設定'!$J$7,0),IF(AND(D45&lt;&gt;'選項&amp;設定'!$K$7,$G$6='選項&amp;設定'!$C$7,G45&gt;20010),ROUNDDOWN(G45*10%,0),IF(AND(D45&lt;&gt;'選項&amp;設定'!$K$7,$G$6='選項&amp;設定'!$C$7,G45&lt;20011),0,IF(AND(D45&lt;&gt;'選項&amp;設定'!$K$7,$G$6='選項&amp;設定'!$C$8,G45&gt;20010),ROUNDDOWN(G45*10%,0),IF(AND(D45&lt;&gt;'選項&amp;設定'!$K$7,$G$6='選項&amp;設定'!$C$8,G45&lt;20011),0,IF(AND(D45&lt;&gt;'選項&amp;設定'!$K$7,$G$6='選項&amp;設定'!$C$9),0,ROUNDDOWN(G45*20%,0)))))))))</f>
        <v>0</v>
      </c>
      <c r="J45" s="49" t="str">
        <f>IF(D45='選項&amp;設定'!$K$8,"聲明當年度居留達183天"," ")</f>
        <v xml:space="preserve"> </v>
      </c>
      <c r="K45" s="50"/>
      <c r="L45" s="33"/>
      <c r="M45" s="64" t="str">
        <f t="shared" si="1"/>
        <v/>
      </c>
    </row>
    <row r="46" spans="1:13" ht="34.5" customHeight="1" x14ac:dyDescent="0.25">
      <c r="A46" s="29">
        <v>35</v>
      </c>
      <c r="B46" s="36"/>
      <c r="C46" s="33"/>
      <c r="D46" s="24"/>
      <c r="E46" s="24"/>
      <c r="F46" s="30"/>
      <c r="G46" s="30"/>
      <c r="H46" s="34">
        <f>IF($G$6=50,F46*'選項&amp;設定'!$G$4,0)</f>
        <v>0</v>
      </c>
      <c r="I46" s="34">
        <f>IF(AND(D46&lt;&gt;'選項&amp;設定'!$K$7,$G$6='選項&amp;設定'!$C$5),0,IF(AND(D46='選項&amp;設定'!$K$7,$G$6='選項&amp;設定'!$C$5,G46&lt;=('選項&amp;設定'!$I$6)),ROUNDDOWN(G46*'選項&amp;設定'!$J$6,0),IF(AND(D46='選項&amp;設定'!$K$7,$G$6='選項&amp;設定'!$C$5,G46&gt;('選項&amp;設定'!$I$6)),ROUNDDOWN(G46*'選項&amp;設定'!$J$7,0),IF(AND(D46&lt;&gt;'選項&amp;設定'!$K$7,$G$6='選項&amp;設定'!$C$7,G46&gt;20010),ROUNDDOWN(G46*10%,0),IF(AND(D46&lt;&gt;'選項&amp;設定'!$K$7,$G$6='選項&amp;設定'!$C$7,G46&lt;20011),0,IF(AND(D46&lt;&gt;'選項&amp;設定'!$K$7,$G$6='選項&amp;設定'!$C$8,G46&gt;20010),ROUNDDOWN(G46*10%,0),IF(AND(D46&lt;&gt;'選項&amp;設定'!$K$7,$G$6='選項&amp;設定'!$C$8,G46&lt;20011),0,IF(AND(D46&lt;&gt;'選項&amp;設定'!$K$7,$G$6='選項&amp;設定'!$C$9),0,ROUNDDOWN(G46*20%,0)))))))))</f>
        <v>0</v>
      </c>
      <c r="J46" s="49" t="str">
        <f>IF(D46='選項&amp;設定'!$K$8,"聲明當年度居留達183天"," ")</f>
        <v xml:space="preserve"> </v>
      </c>
      <c r="K46" s="50"/>
      <c r="L46" s="33"/>
      <c r="M46" s="64" t="str">
        <f t="shared" si="1"/>
        <v/>
      </c>
    </row>
    <row r="47" spans="1:13" ht="34.5" customHeight="1" x14ac:dyDescent="0.25">
      <c r="A47" s="29">
        <v>36</v>
      </c>
      <c r="B47" s="36"/>
      <c r="C47" s="33"/>
      <c r="D47" s="24"/>
      <c r="E47" s="24"/>
      <c r="F47" s="30"/>
      <c r="G47" s="30"/>
      <c r="H47" s="34">
        <f>IF($G$6=50,F47*'選項&amp;設定'!$G$4,0)</f>
        <v>0</v>
      </c>
      <c r="I47" s="34">
        <f>IF(AND(D47&lt;&gt;'選項&amp;設定'!$K$7,$G$6='選項&amp;設定'!$C$5),0,IF(AND(D47='選項&amp;設定'!$K$7,$G$6='選項&amp;設定'!$C$5,G47&lt;=('選項&amp;設定'!$I$6)),ROUNDDOWN(G47*'選項&amp;設定'!$J$6,0),IF(AND(D47='選項&amp;設定'!$K$7,$G$6='選項&amp;設定'!$C$5,G47&gt;('選項&amp;設定'!$I$6)),ROUNDDOWN(G47*'選項&amp;設定'!$J$7,0),IF(AND(D47&lt;&gt;'選項&amp;設定'!$K$7,$G$6='選項&amp;設定'!$C$7,G47&gt;20010),ROUNDDOWN(G47*10%,0),IF(AND(D47&lt;&gt;'選項&amp;設定'!$K$7,$G$6='選項&amp;設定'!$C$7,G47&lt;20011),0,IF(AND(D47&lt;&gt;'選項&amp;設定'!$K$7,$G$6='選項&amp;設定'!$C$8,G47&gt;20010),ROUNDDOWN(G47*10%,0),IF(AND(D47&lt;&gt;'選項&amp;設定'!$K$7,$G$6='選項&amp;設定'!$C$8,G47&lt;20011),0,IF(AND(D47&lt;&gt;'選項&amp;設定'!$K$7,$G$6='選項&amp;設定'!$C$9),0,ROUNDDOWN(G47*20%,0)))))))))</f>
        <v>0</v>
      </c>
      <c r="J47" s="49" t="str">
        <f>IF(D47='選項&amp;設定'!$K$8,"聲明當年度居留達183天"," ")</f>
        <v xml:space="preserve"> </v>
      </c>
      <c r="K47" s="50"/>
      <c r="L47" s="33"/>
      <c r="M47" s="64" t="str">
        <f t="shared" si="1"/>
        <v/>
      </c>
    </row>
    <row r="48" spans="1:13" ht="34.5" customHeight="1" x14ac:dyDescent="0.25">
      <c r="A48" s="29">
        <v>37</v>
      </c>
      <c r="B48" s="36"/>
      <c r="C48" s="33"/>
      <c r="D48" s="24"/>
      <c r="E48" s="24"/>
      <c r="F48" s="30"/>
      <c r="G48" s="30"/>
      <c r="H48" s="34">
        <f>IF($G$6=50,F48*'選項&amp;設定'!$G$4,0)</f>
        <v>0</v>
      </c>
      <c r="I48" s="34">
        <f>IF(AND(D48&lt;&gt;'選項&amp;設定'!$K$7,$G$6='選項&amp;設定'!$C$5),0,IF(AND(D48='選項&amp;設定'!$K$7,$G$6='選項&amp;設定'!$C$5,G48&lt;=('選項&amp;設定'!$I$6)),ROUNDDOWN(G48*'選項&amp;設定'!$J$6,0),IF(AND(D48='選項&amp;設定'!$K$7,$G$6='選項&amp;設定'!$C$5,G48&gt;('選項&amp;設定'!$I$6)),ROUNDDOWN(G48*'選項&amp;設定'!$J$7,0),IF(AND(D48&lt;&gt;'選項&amp;設定'!$K$7,$G$6='選項&amp;設定'!$C$7,G48&gt;20010),ROUNDDOWN(G48*10%,0),IF(AND(D48&lt;&gt;'選項&amp;設定'!$K$7,$G$6='選項&amp;設定'!$C$7,G48&lt;20011),0,IF(AND(D48&lt;&gt;'選項&amp;設定'!$K$7,$G$6='選項&amp;設定'!$C$8,G48&gt;20010),ROUNDDOWN(G48*10%,0),IF(AND(D48&lt;&gt;'選項&amp;設定'!$K$7,$G$6='選項&amp;設定'!$C$8,G48&lt;20011),0,IF(AND(D48&lt;&gt;'選項&amp;設定'!$K$7,$G$6='選項&amp;設定'!$C$9),0,ROUNDDOWN(G48*20%,0)))))))))</f>
        <v>0</v>
      </c>
      <c r="J48" s="49" t="str">
        <f>IF(D48='選項&amp;設定'!$K$8,"聲明當年度居留達183天"," ")</f>
        <v xml:space="preserve"> </v>
      </c>
      <c r="K48" s="50"/>
      <c r="L48" s="33"/>
      <c r="M48" s="64" t="str">
        <f t="shared" si="1"/>
        <v/>
      </c>
    </row>
    <row r="49" spans="1:13" ht="34.5" customHeight="1" x14ac:dyDescent="0.25">
      <c r="A49" s="29">
        <v>38</v>
      </c>
      <c r="B49" s="36"/>
      <c r="C49" s="33"/>
      <c r="D49" s="24"/>
      <c r="E49" s="24"/>
      <c r="F49" s="30"/>
      <c r="G49" s="30"/>
      <c r="H49" s="34">
        <f>IF($G$6=50,F49*'選項&amp;設定'!$G$4,0)</f>
        <v>0</v>
      </c>
      <c r="I49" s="34">
        <f>IF(AND(D49&lt;&gt;'選項&amp;設定'!$K$7,$G$6='選項&amp;設定'!$C$5),0,IF(AND(D49='選項&amp;設定'!$K$7,$G$6='選項&amp;設定'!$C$5,G49&lt;=('選項&amp;設定'!$I$6)),ROUNDDOWN(G49*'選項&amp;設定'!$J$6,0),IF(AND(D49='選項&amp;設定'!$K$7,$G$6='選項&amp;設定'!$C$5,G49&gt;('選項&amp;設定'!$I$6)),ROUNDDOWN(G49*'選項&amp;設定'!$J$7,0),IF(AND(D49&lt;&gt;'選項&amp;設定'!$K$7,$G$6='選項&amp;設定'!$C$7,G49&gt;20010),ROUNDDOWN(G49*10%,0),IF(AND(D49&lt;&gt;'選項&amp;設定'!$K$7,$G$6='選項&amp;設定'!$C$7,G49&lt;20011),0,IF(AND(D49&lt;&gt;'選項&amp;設定'!$K$7,$G$6='選項&amp;設定'!$C$8,G49&gt;20010),ROUNDDOWN(G49*10%,0),IF(AND(D49&lt;&gt;'選項&amp;設定'!$K$7,$G$6='選項&amp;設定'!$C$8,G49&lt;20011),0,IF(AND(D49&lt;&gt;'選項&amp;設定'!$K$7,$G$6='選項&amp;設定'!$C$9),0,ROUNDDOWN(G49*20%,0)))))))))</f>
        <v>0</v>
      </c>
      <c r="J49" s="49" t="str">
        <f>IF(D49='選項&amp;設定'!$K$8,"聲明當年度居留達183天"," ")</f>
        <v xml:space="preserve"> </v>
      </c>
      <c r="K49" s="50"/>
      <c r="L49" s="33"/>
      <c r="M49" s="64" t="str">
        <f t="shared" si="1"/>
        <v/>
      </c>
    </row>
    <row r="50" spans="1:13" ht="34.5" customHeight="1" x14ac:dyDescent="0.25">
      <c r="A50" s="29">
        <v>39</v>
      </c>
      <c r="B50" s="36"/>
      <c r="C50" s="33"/>
      <c r="D50" s="24"/>
      <c r="E50" s="24"/>
      <c r="F50" s="30"/>
      <c r="G50" s="30"/>
      <c r="H50" s="34">
        <f>IF($G$6=50,F50*'選項&amp;設定'!$G$4,0)</f>
        <v>0</v>
      </c>
      <c r="I50" s="34">
        <f>IF(AND(D50&lt;&gt;'選項&amp;設定'!$K$7,$G$6='選項&amp;設定'!$C$5),0,IF(AND(D50='選項&amp;設定'!$K$7,$G$6='選項&amp;設定'!$C$5,G50&lt;=('選項&amp;設定'!$I$6)),ROUNDDOWN(G50*'選項&amp;設定'!$J$6,0),IF(AND(D50='選項&amp;設定'!$K$7,$G$6='選項&amp;設定'!$C$5,G50&gt;('選項&amp;設定'!$I$6)),ROUNDDOWN(G50*'選項&amp;設定'!$J$7,0),IF(AND(D50&lt;&gt;'選項&amp;設定'!$K$7,$G$6='選項&amp;設定'!$C$7,G50&gt;20010),ROUNDDOWN(G50*10%,0),IF(AND(D50&lt;&gt;'選項&amp;設定'!$K$7,$G$6='選項&amp;設定'!$C$7,G50&lt;20011),0,IF(AND(D50&lt;&gt;'選項&amp;設定'!$K$7,$G$6='選項&amp;設定'!$C$8,G50&gt;20010),ROUNDDOWN(G50*10%,0),IF(AND(D50&lt;&gt;'選項&amp;設定'!$K$7,$G$6='選項&amp;設定'!$C$8,G50&lt;20011),0,IF(AND(D50&lt;&gt;'選項&amp;設定'!$K$7,$G$6='選項&amp;設定'!$C$9),0,ROUNDDOWN(G50*20%,0)))))))))</f>
        <v>0</v>
      </c>
      <c r="J50" s="49" t="str">
        <f>IF(D50='選項&amp;設定'!$K$8,"聲明當年度居留達183天"," ")</f>
        <v xml:space="preserve"> </v>
      </c>
      <c r="K50" s="50"/>
      <c r="L50" s="33"/>
      <c r="M50" s="64" t="str">
        <f t="shared" si="1"/>
        <v/>
      </c>
    </row>
    <row r="51" spans="1:13" ht="34.5" customHeight="1" x14ac:dyDescent="0.25">
      <c r="A51" s="29">
        <v>40</v>
      </c>
      <c r="B51" s="36"/>
      <c r="C51" s="33"/>
      <c r="D51" s="24"/>
      <c r="E51" s="24"/>
      <c r="F51" s="30"/>
      <c r="G51" s="30"/>
      <c r="H51" s="34">
        <f>IF($G$6=50,F51*'選項&amp;設定'!$G$4,0)</f>
        <v>0</v>
      </c>
      <c r="I51" s="34">
        <f>IF(AND(D51&lt;&gt;'選項&amp;設定'!$K$7,$G$6='選項&amp;設定'!$C$5),0,IF(AND(D51='選項&amp;設定'!$K$7,$G$6='選項&amp;設定'!$C$5,G51&lt;=('選項&amp;設定'!$I$6)),ROUNDDOWN(G51*'選項&amp;設定'!$J$6,0),IF(AND(D51='選項&amp;設定'!$K$7,$G$6='選項&amp;設定'!$C$5,G51&gt;('選項&amp;設定'!$I$6)),ROUNDDOWN(G51*'選項&amp;設定'!$J$7,0),IF(AND(D51&lt;&gt;'選項&amp;設定'!$K$7,$G$6='選項&amp;設定'!$C$7,G51&gt;20010),ROUNDDOWN(G51*10%,0),IF(AND(D51&lt;&gt;'選項&amp;設定'!$K$7,$G$6='選項&amp;設定'!$C$7,G51&lt;20011),0,IF(AND(D51&lt;&gt;'選項&amp;設定'!$K$7,$G$6='選項&amp;設定'!$C$8,G51&gt;20010),ROUNDDOWN(G51*10%,0),IF(AND(D51&lt;&gt;'選項&amp;設定'!$K$7,$G$6='選項&amp;設定'!$C$8,G51&lt;20011),0,IF(AND(D51&lt;&gt;'選項&amp;設定'!$K$7,$G$6='選項&amp;設定'!$C$9),0,ROUNDDOWN(G51*20%,0)))))))))</f>
        <v>0</v>
      </c>
      <c r="J51" s="49" t="str">
        <f>IF(D51='選項&amp;設定'!$K$8,"聲明當年度居留達183天"," ")</f>
        <v xml:space="preserve"> </v>
      </c>
      <c r="K51" s="50"/>
      <c r="L51" s="33"/>
      <c r="M51" s="64" t="str">
        <f t="shared" si="1"/>
        <v/>
      </c>
    </row>
    <row r="52" spans="1:13" ht="34.5" customHeight="1" x14ac:dyDescent="0.25">
      <c r="A52" s="29">
        <v>41</v>
      </c>
      <c r="B52" s="36"/>
      <c r="C52" s="33"/>
      <c r="D52" s="24"/>
      <c r="E52" s="24"/>
      <c r="F52" s="30"/>
      <c r="G52" s="30"/>
      <c r="H52" s="34">
        <f>IF($G$6=50,F52*'選項&amp;設定'!$G$4,0)</f>
        <v>0</v>
      </c>
      <c r="I52" s="34">
        <f>IF(AND(D52&lt;&gt;'選項&amp;設定'!$K$7,$G$6='選項&amp;設定'!$C$5),0,IF(AND(D52='選項&amp;設定'!$K$7,$G$6='選項&amp;設定'!$C$5,G52&lt;=('選項&amp;設定'!$I$6)),ROUNDDOWN(G52*'選項&amp;設定'!$J$6,0),IF(AND(D52='選項&amp;設定'!$K$7,$G$6='選項&amp;設定'!$C$5,G52&gt;('選項&amp;設定'!$I$6)),ROUNDDOWN(G52*'選項&amp;設定'!$J$7,0),IF(AND(D52&lt;&gt;'選項&amp;設定'!$K$7,$G$6='選項&amp;設定'!$C$7,G52&gt;20010),ROUNDDOWN(G52*10%,0),IF(AND(D52&lt;&gt;'選項&amp;設定'!$K$7,$G$6='選項&amp;設定'!$C$7,G52&lt;20011),0,IF(AND(D52&lt;&gt;'選項&amp;設定'!$K$7,$G$6='選項&amp;設定'!$C$8,G52&gt;20010),ROUNDDOWN(G52*10%,0),IF(AND(D52&lt;&gt;'選項&amp;設定'!$K$7,$G$6='選項&amp;設定'!$C$8,G52&lt;20011),0,IF(AND(D52&lt;&gt;'選項&amp;設定'!$K$7,$G$6='選項&amp;設定'!$C$9),0,ROUNDDOWN(G52*20%,0)))))))))</f>
        <v>0</v>
      </c>
      <c r="J52" s="49" t="str">
        <f>IF(D52='選項&amp;設定'!$K$8,"聲明當年度居留達183天"," ")</f>
        <v xml:space="preserve"> </v>
      </c>
      <c r="K52" s="50"/>
      <c r="L52" s="33"/>
      <c r="M52" s="64" t="str">
        <f t="shared" si="1"/>
        <v/>
      </c>
    </row>
    <row r="53" spans="1:13" ht="34.5" customHeight="1" x14ac:dyDescent="0.25">
      <c r="A53" s="29">
        <v>42</v>
      </c>
      <c r="B53" s="36"/>
      <c r="C53" s="33"/>
      <c r="D53" s="24"/>
      <c r="E53" s="24"/>
      <c r="F53" s="30"/>
      <c r="G53" s="30"/>
      <c r="H53" s="34">
        <f>IF($G$6=50,F53*'選項&amp;設定'!$G$4,0)</f>
        <v>0</v>
      </c>
      <c r="I53" s="34">
        <f>IF(AND(D53&lt;&gt;'選項&amp;設定'!$K$7,$G$6='選項&amp;設定'!$C$5),0,IF(AND(D53='選項&amp;設定'!$K$7,$G$6='選項&amp;設定'!$C$5,G53&lt;=('選項&amp;設定'!$I$6)),ROUNDDOWN(G53*'選項&amp;設定'!$J$6,0),IF(AND(D53='選項&amp;設定'!$K$7,$G$6='選項&amp;設定'!$C$5,G53&gt;('選項&amp;設定'!$I$6)),ROUNDDOWN(G53*'選項&amp;設定'!$J$7,0),IF(AND(D53&lt;&gt;'選項&amp;設定'!$K$7,$G$6='選項&amp;設定'!$C$7,G53&gt;20010),ROUNDDOWN(G53*10%,0),IF(AND(D53&lt;&gt;'選項&amp;設定'!$K$7,$G$6='選項&amp;設定'!$C$7,G53&lt;20011),0,IF(AND(D53&lt;&gt;'選項&amp;設定'!$K$7,$G$6='選項&amp;設定'!$C$8,G53&gt;20010),ROUNDDOWN(G53*10%,0),IF(AND(D53&lt;&gt;'選項&amp;設定'!$K$7,$G$6='選項&amp;設定'!$C$8,G53&lt;20011),0,IF(AND(D53&lt;&gt;'選項&amp;設定'!$K$7,$G$6='選項&amp;設定'!$C$9),0,ROUNDDOWN(G53*20%,0)))))))))</f>
        <v>0</v>
      </c>
      <c r="J53" s="49" t="str">
        <f>IF(D53='選項&amp;設定'!$K$8,"聲明當年度居留達183天"," ")</f>
        <v xml:space="preserve"> </v>
      </c>
      <c r="K53" s="50"/>
      <c r="L53" s="33"/>
      <c r="M53" s="64" t="str">
        <f t="shared" si="1"/>
        <v/>
      </c>
    </row>
    <row r="54" spans="1:13" ht="34.5" customHeight="1" x14ac:dyDescent="0.25">
      <c r="A54" s="29">
        <v>43</v>
      </c>
      <c r="B54" s="36"/>
      <c r="C54" s="33"/>
      <c r="D54" s="24"/>
      <c r="E54" s="24"/>
      <c r="F54" s="30"/>
      <c r="G54" s="30"/>
      <c r="H54" s="34">
        <f>IF($G$6=50,F54*'選項&amp;設定'!$G$4,0)</f>
        <v>0</v>
      </c>
      <c r="I54" s="34">
        <f>IF(AND(D54&lt;&gt;'選項&amp;設定'!$K$7,$G$6='選項&amp;設定'!$C$5),0,IF(AND(D54='選項&amp;設定'!$K$7,$G$6='選項&amp;設定'!$C$5,G54&lt;=('選項&amp;設定'!$I$6)),ROUNDDOWN(G54*'選項&amp;設定'!$J$6,0),IF(AND(D54='選項&amp;設定'!$K$7,$G$6='選項&amp;設定'!$C$5,G54&gt;('選項&amp;設定'!$I$6)),ROUNDDOWN(G54*'選項&amp;設定'!$J$7,0),IF(AND(D54&lt;&gt;'選項&amp;設定'!$K$7,$G$6='選項&amp;設定'!$C$7,G54&gt;20010),ROUNDDOWN(G54*10%,0),IF(AND(D54&lt;&gt;'選項&amp;設定'!$K$7,$G$6='選項&amp;設定'!$C$7,G54&lt;20011),0,IF(AND(D54&lt;&gt;'選項&amp;設定'!$K$7,$G$6='選項&amp;設定'!$C$8,G54&gt;20010),ROUNDDOWN(G54*10%,0),IF(AND(D54&lt;&gt;'選項&amp;設定'!$K$7,$G$6='選項&amp;設定'!$C$8,G54&lt;20011),0,IF(AND(D54&lt;&gt;'選項&amp;設定'!$K$7,$G$6='選項&amp;設定'!$C$9),0,ROUNDDOWN(G54*20%,0)))))))))</f>
        <v>0</v>
      </c>
      <c r="J54" s="49" t="str">
        <f>IF(D54='選項&amp;設定'!$K$8,"聲明當年度居留達183天"," ")</f>
        <v xml:space="preserve"> </v>
      </c>
      <c r="K54" s="50"/>
      <c r="L54" s="33"/>
      <c r="M54" s="64" t="str">
        <f t="shared" si="1"/>
        <v/>
      </c>
    </row>
    <row r="55" spans="1:13" ht="34.5" customHeight="1" x14ac:dyDescent="0.25">
      <c r="A55" s="29">
        <v>44</v>
      </c>
      <c r="B55" s="36"/>
      <c r="C55" s="33"/>
      <c r="D55" s="24"/>
      <c r="E55" s="24"/>
      <c r="F55" s="30"/>
      <c r="G55" s="30"/>
      <c r="H55" s="34">
        <f>IF($G$6=50,F55*'選項&amp;設定'!$G$4,0)</f>
        <v>0</v>
      </c>
      <c r="I55" s="34">
        <f>IF(AND(D55&lt;&gt;'選項&amp;設定'!$K$7,$G$6='選項&amp;設定'!$C$5),0,IF(AND(D55='選項&amp;設定'!$K$7,$G$6='選項&amp;設定'!$C$5,G55&lt;=('選項&amp;設定'!$I$6)),ROUNDDOWN(G55*'選項&amp;設定'!$J$6,0),IF(AND(D55='選項&amp;設定'!$K$7,$G$6='選項&amp;設定'!$C$5,G55&gt;('選項&amp;設定'!$I$6)),ROUNDDOWN(G55*'選項&amp;設定'!$J$7,0),IF(AND(D55&lt;&gt;'選項&amp;設定'!$K$7,$G$6='選項&amp;設定'!$C$7,G55&gt;20010),ROUNDDOWN(G55*10%,0),IF(AND(D55&lt;&gt;'選項&amp;設定'!$K$7,$G$6='選項&amp;設定'!$C$7,G55&lt;20011),0,IF(AND(D55&lt;&gt;'選項&amp;設定'!$K$7,$G$6='選項&amp;設定'!$C$8,G55&gt;20010),ROUNDDOWN(G55*10%,0),IF(AND(D55&lt;&gt;'選項&amp;設定'!$K$7,$G$6='選項&amp;設定'!$C$8,G55&lt;20011),0,IF(AND(D55&lt;&gt;'選項&amp;設定'!$K$7,$G$6='選項&amp;設定'!$C$9),0,ROUNDDOWN(G55*20%,0)))))))))</f>
        <v>0</v>
      </c>
      <c r="J55" s="49" t="str">
        <f>IF(D55='選項&amp;設定'!$K$8,"聲明當年度居留達183天"," ")</f>
        <v xml:space="preserve"> </v>
      </c>
      <c r="K55" s="50"/>
      <c r="L55" s="33"/>
      <c r="M55" s="64" t="str">
        <f t="shared" si="1"/>
        <v/>
      </c>
    </row>
    <row r="56" spans="1:13" ht="34.5" customHeight="1" x14ac:dyDescent="0.25">
      <c r="A56" s="29">
        <v>45</v>
      </c>
      <c r="B56" s="36"/>
      <c r="C56" s="33"/>
      <c r="D56" s="24"/>
      <c r="E56" s="24"/>
      <c r="F56" s="30"/>
      <c r="G56" s="30"/>
      <c r="H56" s="34">
        <f>IF($G$6=50,F56*'選項&amp;設定'!$G$4,0)</f>
        <v>0</v>
      </c>
      <c r="I56" s="34">
        <f>IF(AND(D56&lt;&gt;'選項&amp;設定'!$K$7,$G$6='選項&amp;設定'!$C$5),0,IF(AND(D56='選項&amp;設定'!$K$7,$G$6='選項&amp;設定'!$C$5,G56&lt;=('選項&amp;設定'!$I$6)),ROUNDDOWN(G56*'選項&amp;設定'!$J$6,0),IF(AND(D56='選項&amp;設定'!$K$7,$G$6='選項&amp;設定'!$C$5,G56&gt;('選項&amp;設定'!$I$6)),ROUNDDOWN(G56*'選項&amp;設定'!$J$7,0),IF(AND(D56&lt;&gt;'選項&amp;設定'!$K$7,$G$6='選項&amp;設定'!$C$7,G56&gt;20010),ROUNDDOWN(G56*10%,0),IF(AND(D56&lt;&gt;'選項&amp;設定'!$K$7,$G$6='選項&amp;設定'!$C$7,G56&lt;20011),0,IF(AND(D56&lt;&gt;'選項&amp;設定'!$K$7,$G$6='選項&amp;設定'!$C$8,G56&gt;20010),ROUNDDOWN(G56*10%,0),IF(AND(D56&lt;&gt;'選項&amp;設定'!$K$7,$G$6='選項&amp;設定'!$C$8,G56&lt;20011),0,IF(AND(D56&lt;&gt;'選項&amp;設定'!$K$7,$G$6='選項&amp;設定'!$C$9),0,ROUNDDOWN(G56*20%,0)))))))))</f>
        <v>0</v>
      </c>
      <c r="J56" s="49" t="str">
        <f>IF(D56='選項&amp;設定'!$K$8,"聲明當年度居留達183天"," ")</f>
        <v xml:space="preserve"> </v>
      </c>
      <c r="K56" s="50"/>
      <c r="L56" s="33"/>
      <c r="M56" s="64" t="str">
        <f t="shared" si="1"/>
        <v/>
      </c>
    </row>
    <row r="57" spans="1:13" ht="34.5" customHeight="1" x14ac:dyDescent="0.25">
      <c r="A57" s="29">
        <v>46</v>
      </c>
      <c r="B57" s="36"/>
      <c r="C57" s="33"/>
      <c r="D57" s="24"/>
      <c r="E57" s="24"/>
      <c r="F57" s="30"/>
      <c r="G57" s="30"/>
      <c r="H57" s="34">
        <f>IF($G$6=50,F57*'選項&amp;設定'!$G$4,0)</f>
        <v>0</v>
      </c>
      <c r="I57" s="34">
        <f>IF(AND(D57&lt;&gt;'選項&amp;設定'!$K$7,$G$6='選項&amp;設定'!$C$5),0,IF(AND(D57='選項&amp;設定'!$K$7,$G$6='選項&amp;設定'!$C$5,G57&lt;=('選項&amp;設定'!$I$6)),ROUNDDOWN(G57*'選項&amp;設定'!$J$6,0),IF(AND(D57='選項&amp;設定'!$K$7,$G$6='選項&amp;設定'!$C$5,G57&gt;('選項&amp;設定'!$I$6)),ROUNDDOWN(G57*'選項&amp;設定'!$J$7,0),IF(AND(D57&lt;&gt;'選項&amp;設定'!$K$7,$G$6='選項&amp;設定'!$C$7,G57&gt;20010),ROUNDDOWN(G57*10%,0),IF(AND(D57&lt;&gt;'選項&amp;設定'!$K$7,$G$6='選項&amp;設定'!$C$7,G57&lt;20011),0,IF(AND(D57&lt;&gt;'選項&amp;設定'!$K$7,$G$6='選項&amp;設定'!$C$8,G57&gt;20010),ROUNDDOWN(G57*10%,0),IF(AND(D57&lt;&gt;'選項&amp;設定'!$K$7,$G$6='選項&amp;設定'!$C$8,G57&lt;20011),0,IF(AND(D57&lt;&gt;'選項&amp;設定'!$K$7,$G$6='選項&amp;設定'!$C$9),0,ROUNDDOWN(G57*20%,0)))))))))</f>
        <v>0</v>
      </c>
      <c r="J57" s="49" t="str">
        <f>IF(D57='選項&amp;設定'!$K$8,"聲明當年度居留達183天"," ")</f>
        <v xml:space="preserve"> </v>
      </c>
      <c r="K57" s="50"/>
      <c r="L57" s="33"/>
      <c r="M57" s="64" t="str">
        <f t="shared" si="1"/>
        <v/>
      </c>
    </row>
    <row r="58" spans="1:13" ht="34.5" customHeight="1" x14ac:dyDescent="0.25">
      <c r="A58" s="29">
        <v>47</v>
      </c>
      <c r="B58" s="36"/>
      <c r="C58" s="33"/>
      <c r="D58" s="24"/>
      <c r="E58" s="24"/>
      <c r="F58" s="30"/>
      <c r="G58" s="30"/>
      <c r="H58" s="34">
        <f>IF($G$6=50,F58*'選項&amp;設定'!$G$4,0)</f>
        <v>0</v>
      </c>
      <c r="I58" s="34">
        <f>IF(AND(D58&lt;&gt;'選項&amp;設定'!$K$7,$G$6='選項&amp;設定'!$C$5),0,IF(AND(D58='選項&amp;設定'!$K$7,$G$6='選項&amp;設定'!$C$5,G58&lt;=('選項&amp;設定'!$I$6)),ROUNDDOWN(G58*'選項&amp;設定'!$J$6,0),IF(AND(D58='選項&amp;設定'!$K$7,$G$6='選項&amp;設定'!$C$5,G58&gt;('選項&amp;設定'!$I$6)),ROUNDDOWN(G58*'選項&amp;設定'!$J$7,0),IF(AND(D58&lt;&gt;'選項&amp;設定'!$K$7,$G$6='選項&amp;設定'!$C$7,G58&gt;20010),ROUNDDOWN(G58*10%,0),IF(AND(D58&lt;&gt;'選項&amp;設定'!$K$7,$G$6='選項&amp;設定'!$C$7,G58&lt;20011),0,IF(AND(D58&lt;&gt;'選項&amp;設定'!$K$7,$G$6='選項&amp;設定'!$C$8,G58&gt;20010),ROUNDDOWN(G58*10%,0),IF(AND(D58&lt;&gt;'選項&amp;設定'!$K$7,$G$6='選項&amp;設定'!$C$8,G58&lt;20011),0,IF(AND(D58&lt;&gt;'選項&amp;設定'!$K$7,$G$6='選項&amp;設定'!$C$9),0,ROUNDDOWN(G58*20%,0)))))))))</f>
        <v>0</v>
      </c>
      <c r="J58" s="49" t="str">
        <f>IF(D58='選項&amp;設定'!$K$8,"聲明當年度居留達183天"," ")</f>
        <v xml:space="preserve"> </v>
      </c>
      <c r="K58" s="50"/>
      <c r="L58" s="33"/>
      <c r="M58" s="64" t="str">
        <f t="shared" si="1"/>
        <v/>
      </c>
    </row>
    <row r="59" spans="1:13" ht="34.5" customHeight="1" x14ac:dyDescent="0.25">
      <c r="A59" s="29">
        <v>48</v>
      </c>
      <c r="B59" s="36"/>
      <c r="C59" s="33"/>
      <c r="D59" s="24"/>
      <c r="E59" s="24"/>
      <c r="F59" s="30"/>
      <c r="G59" s="30"/>
      <c r="H59" s="34">
        <f>IF($G$6=50,F59*'選項&amp;設定'!$G$4,0)</f>
        <v>0</v>
      </c>
      <c r="I59" s="34">
        <f>IF(AND(D59&lt;&gt;'選項&amp;設定'!$K$7,$G$6='選項&amp;設定'!$C$5),0,IF(AND(D59='選項&amp;設定'!$K$7,$G$6='選項&amp;設定'!$C$5,G59&lt;=('選項&amp;設定'!$I$6)),ROUNDDOWN(G59*'選項&amp;設定'!$J$6,0),IF(AND(D59='選項&amp;設定'!$K$7,$G$6='選項&amp;設定'!$C$5,G59&gt;('選項&amp;設定'!$I$6)),ROUNDDOWN(G59*'選項&amp;設定'!$J$7,0),IF(AND(D59&lt;&gt;'選項&amp;設定'!$K$7,$G$6='選項&amp;設定'!$C$7,G59&gt;20010),ROUNDDOWN(G59*10%,0),IF(AND(D59&lt;&gt;'選項&amp;設定'!$K$7,$G$6='選項&amp;設定'!$C$7,G59&lt;20011),0,IF(AND(D59&lt;&gt;'選項&amp;設定'!$K$7,$G$6='選項&amp;設定'!$C$8,G59&gt;20010),ROUNDDOWN(G59*10%,0),IF(AND(D59&lt;&gt;'選項&amp;設定'!$K$7,$G$6='選項&amp;設定'!$C$8,G59&lt;20011),0,IF(AND(D59&lt;&gt;'選項&amp;設定'!$K$7,$G$6='選項&amp;設定'!$C$9),0,ROUNDDOWN(G59*20%,0)))))))))</f>
        <v>0</v>
      </c>
      <c r="J59" s="49" t="str">
        <f>IF(D59='選項&amp;設定'!$K$8,"聲明當年度居留達183天"," ")</f>
        <v xml:space="preserve"> </v>
      </c>
      <c r="K59" s="50"/>
      <c r="L59" s="33"/>
      <c r="M59" s="64" t="str">
        <f t="shared" si="1"/>
        <v/>
      </c>
    </row>
    <row r="60" spans="1:13" ht="34.5" customHeight="1" x14ac:dyDescent="0.25">
      <c r="A60" s="29">
        <v>49</v>
      </c>
      <c r="B60" s="36"/>
      <c r="C60" s="33"/>
      <c r="D60" s="24"/>
      <c r="E60" s="24"/>
      <c r="F60" s="30"/>
      <c r="G60" s="30"/>
      <c r="H60" s="34">
        <f>IF($G$6=50,F60*'選項&amp;設定'!$G$4,0)</f>
        <v>0</v>
      </c>
      <c r="I60" s="34">
        <f>IF(AND(D60&lt;&gt;'選項&amp;設定'!$K$7,$G$6='選項&amp;設定'!$C$5),0,IF(AND(D60='選項&amp;設定'!$K$7,$G$6='選項&amp;設定'!$C$5,G60&lt;=('選項&amp;設定'!$I$6)),ROUNDDOWN(G60*'選項&amp;設定'!$J$6,0),IF(AND(D60='選項&amp;設定'!$K$7,$G$6='選項&amp;設定'!$C$5,G60&gt;('選項&amp;設定'!$I$6)),ROUNDDOWN(G60*'選項&amp;設定'!$J$7,0),IF(AND(D60&lt;&gt;'選項&amp;設定'!$K$7,$G$6='選項&amp;設定'!$C$7,G60&gt;20010),ROUNDDOWN(G60*10%,0),IF(AND(D60&lt;&gt;'選項&amp;設定'!$K$7,$G$6='選項&amp;設定'!$C$7,G60&lt;20011),0,IF(AND(D60&lt;&gt;'選項&amp;設定'!$K$7,$G$6='選項&amp;設定'!$C$8,G60&gt;20010),ROUNDDOWN(G60*10%,0),IF(AND(D60&lt;&gt;'選項&amp;設定'!$K$7,$G$6='選項&amp;設定'!$C$8,G60&lt;20011),0,IF(AND(D60&lt;&gt;'選項&amp;設定'!$K$7,$G$6='選項&amp;設定'!$C$9),0,ROUNDDOWN(G60*20%,0)))))))))</f>
        <v>0</v>
      </c>
      <c r="J60" s="49" t="str">
        <f>IF(D60='選項&amp;設定'!$K$8,"聲明當年度居留達183天"," ")</f>
        <v xml:space="preserve"> </v>
      </c>
      <c r="K60" s="50"/>
      <c r="L60" s="33"/>
      <c r="M60" s="64" t="str">
        <f t="shared" si="1"/>
        <v/>
      </c>
    </row>
    <row r="61" spans="1:13" ht="34.5" customHeight="1" x14ac:dyDescent="0.25">
      <c r="A61" s="29">
        <v>50</v>
      </c>
      <c r="B61" s="36"/>
      <c r="C61" s="33"/>
      <c r="D61" s="24"/>
      <c r="E61" s="24"/>
      <c r="F61" s="30"/>
      <c r="G61" s="30"/>
      <c r="H61" s="34">
        <f>IF($G$6=50,F61*'選項&amp;設定'!$G$4,0)</f>
        <v>0</v>
      </c>
      <c r="I61" s="34">
        <f>IF(AND(D61&lt;&gt;'選項&amp;設定'!$K$7,$G$6='選項&amp;設定'!$C$5),0,IF(AND(D61='選項&amp;設定'!$K$7,$G$6='選項&amp;設定'!$C$5,G61&lt;=('選項&amp;設定'!$I$6)),ROUNDDOWN(G61*'選項&amp;設定'!$J$6,0),IF(AND(D61='選項&amp;設定'!$K$7,$G$6='選項&amp;設定'!$C$5,G61&gt;('選項&amp;設定'!$I$6)),ROUNDDOWN(G61*'選項&amp;設定'!$J$7,0),IF(AND(D61&lt;&gt;'選項&amp;設定'!$K$7,$G$6='選項&amp;設定'!$C$7,G61&gt;20010),ROUNDDOWN(G61*10%,0),IF(AND(D61&lt;&gt;'選項&amp;設定'!$K$7,$G$6='選項&amp;設定'!$C$7,G61&lt;20011),0,IF(AND(D61&lt;&gt;'選項&amp;設定'!$K$7,$G$6='選項&amp;設定'!$C$8,G61&gt;20010),ROUNDDOWN(G61*10%,0),IF(AND(D61&lt;&gt;'選項&amp;設定'!$K$7,$G$6='選項&amp;設定'!$C$8,G61&lt;20011),0,IF(AND(D61&lt;&gt;'選項&amp;設定'!$K$7,$G$6='選項&amp;設定'!$C$9),0,ROUNDDOWN(G61*20%,0)))))))))</f>
        <v>0</v>
      </c>
      <c r="J61" s="49" t="str">
        <f>IF(D61='選項&amp;設定'!$K$8,"聲明當年度居留達183天"," ")</f>
        <v xml:space="preserve"> </v>
      </c>
      <c r="K61" s="50"/>
      <c r="L61" s="33"/>
      <c r="M61" s="64" t="str">
        <f t="shared" si="1"/>
        <v/>
      </c>
    </row>
    <row r="62" spans="1:13" ht="33" customHeight="1" x14ac:dyDescent="0.25">
      <c r="A62" s="165" t="s">
        <v>39</v>
      </c>
      <c r="B62" s="165"/>
      <c r="C62" s="165"/>
      <c r="D62" s="165"/>
      <c r="E62" s="165"/>
      <c r="F62" s="32">
        <f>SUM(F12:F61)</f>
        <v>0</v>
      </c>
      <c r="G62" s="32">
        <f t="shared" ref="G62:I62" si="2">SUM(G12:G61)</f>
        <v>0</v>
      </c>
      <c r="H62" s="32">
        <f t="shared" si="2"/>
        <v>0</v>
      </c>
      <c r="I62" s="32">
        <f t="shared" si="2"/>
        <v>0</v>
      </c>
      <c r="J62" s="166"/>
      <c r="K62" s="167"/>
      <c r="L62" s="51"/>
    </row>
    <row r="63" spans="1:13" s="37" customFormat="1" ht="24" customHeight="1" x14ac:dyDescent="0.25">
      <c r="A63" s="168"/>
      <c r="B63" s="168"/>
      <c r="C63" s="81"/>
      <c r="E63" s="76"/>
      <c r="F63" s="187"/>
      <c r="G63" s="187"/>
      <c r="H63" s="38"/>
      <c r="I63" s="38"/>
      <c r="J63" s="38"/>
      <c r="K63" s="38"/>
      <c r="L63" s="60" t="s">
        <v>71</v>
      </c>
    </row>
    <row r="64" spans="1:13" s="37" customFormat="1" ht="19.8" customHeight="1" x14ac:dyDescent="0.25">
      <c r="A64" s="170" t="s">
        <v>52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</row>
    <row r="65" spans="1:12" ht="20.25" customHeight="1" x14ac:dyDescent="0.25">
      <c r="A65" s="149" t="s">
        <v>17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</row>
    <row r="66" spans="1:12" s="28" customFormat="1" ht="16.2" customHeight="1" x14ac:dyDescent="0.25">
      <c r="A66" s="145" t="s">
        <v>34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</row>
    <row r="67" spans="1:12" s="28" customFormat="1" ht="16.2" customHeight="1" x14ac:dyDescent="0.25">
      <c r="A67" s="144" t="s">
        <v>41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</row>
    <row r="68" spans="1:12" s="28" customFormat="1" ht="16.2" customHeight="1" x14ac:dyDescent="0.25">
      <c r="A68" s="144" t="s">
        <v>36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</row>
    <row r="69" spans="1:12" s="28" customFormat="1" ht="16.2" customHeight="1" x14ac:dyDescent="0.25">
      <c r="A69" s="144" t="str">
        <f>"4.外僑非居住者，所得類別50應按每月薪資給付額≦NT$"&amp;'選項&amp;設定'!I6&amp;"扣取6%稅額，每月薪資給付額≧NT$"&amp;'選項&amp;設定'!I6+1&amp;"扣取18%稅額並檢附居留證或護照影本。"</f>
        <v>4.外僑非居住者，所得類別50應按每月薪資給付額≦NT$44250扣取6%稅額，每月薪資給付額≧NT$44251扣取18%稅額並檢附居留證或護照影本。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</row>
    <row r="70" spans="1:12" s="28" customFormat="1" ht="14.25" customHeight="1" x14ac:dyDescent="0.25">
      <c r="A70" s="145" t="s">
        <v>38</v>
      </c>
      <c r="B70" s="145"/>
      <c r="C70" s="145"/>
      <c r="D70" s="145"/>
      <c r="E70" s="145"/>
      <c r="F70" s="151" t="s">
        <v>37</v>
      </c>
      <c r="G70" s="151"/>
      <c r="H70" s="152" t="s">
        <v>33</v>
      </c>
      <c r="I70" s="152"/>
      <c r="J70" s="152"/>
      <c r="K70" s="152"/>
      <c r="L70" s="152"/>
    </row>
  </sheetData>
  <sheetProtection sheet="1" objects="1" scenarios="1" selectLockedCells="1" selectUnlockedCells="1"/>
  <mergeCells count="35">
    <mergeCell ref="A68:L68"/>
    <mergeCell ref="A69:L69"/>
    <mergeCell ref="A70:E70"/>
    <mergeCell ref="F70:G70"/>
    <mergeCell ref="H70:L70"/>
    <mergeCell ref="A67:L67"/>
    <mergeCell ref="H9:H10"/>
    <mergeCell ref="I9:I11"/>
    <mergeCell ref="J9:K11"/>
    <mergeCell ref="L9:L11"/>
    <mergeCell ref="A62:E62"/>
    <mergeCell ref="J62:K62"/>
    <mergeCell ref="A63:B63"/>
    <mergeCell ref="F63:G63"/>
    <mergeCell ref="A64:L64"/>
    <mergeCell ref="A65:L65"/>
    <mergeCell ref="A66:L66"/>
    <mergeCell ref="A6:B6"/>
    <mergeCell ref="C6:D6"/>
    <mergeCell ref="E6:F6"/>
    <mergeCell ref="I6:J6"/>
    <mergeCell ref="A9:A11"/>
    <mergeCell ref="B9:B11"/>
    <mergeCell ref="C9:C10"/>
    <mergeCell ref="D9:D11"/>
    <mergeCell ref="E9:E11"/>
    <mergeCell ref="F9:G10"/>
    <mergeCell ref="A1:D1"/>
    <mergeCell ref="A2:L2"/>
    <mergeCell ref="A3:L3"/>
    <mergeCell ref="A4:B4"/>
    <mergeCell ref="A5:B5"/>
    <mergeCell ref="C5:E5"/>
    <mergeCell ref="G5:H5"/>
    <mergeCell ref="G4:H4"/>
  </mergeCells>
  <phoneticPr fontId="8" type="noConversion"/>
  <conditionalFormatting sqref="C12:C21">
    <cfRule type="expression" dxfId="34" priority="7">
      <formula>LEN(C12)&lt;&gt;10</formula>
    </cfRule>
  </conditionalFormatting>
  <conditionalFormatting sqref="C12">
    <cfRule type="containsBlanks" dxfId="33" priority="6">
      <formula>LEN(TRIM(C12))=0</formula>
    </cfRule>
  </conditionalFormatting>
  <conditionalFormatting sqref="C13:C21">
    <cfRule type="containsBlanks" dxfId="32" priority="5">
      <formula>LEN(TRIM(C13))=0</formula>
    </cfRule>
  </conditionalFormatting>
  <conditionalFormatting sqref="C12">
    <cfRule type="containsBlanks" dxfId="31" priority="4">
      <formula>LEN(TRIM(C12))=0</formula>
    </cfRule>
  </conditionalFormatting>
  <conditionalFormatting sqref="C12">
    <cfRule type="containsBlanks" dxfId="30" priority="3">
      <formula>LEN(TRIM(C12))=0</formula>
    </cfRule>
  </conditionalFormatting>
  <conditionalFormatting sqref="C22:C61">
    <cfRule type="expression" dxfId="29" priority="2">
      <formula>LEN(C22)&lt;&gt;10</formula>
    </cfRule>
  </conditionalFormatting>
  <conditionalFormatting sqref="C22:C61">
    <cfRule type="containsBlanks" dxfId="28" priority="1">
      <formula>LEN(TRIM(C22))=0</formula>
    </cfRule>
  </conditionalFormatting>
  <hyperlinks>
    <hyperlink ref="F70" r:id="rId1" xr:uid="{00000000-0004-0000-0500-000000000000}"/>
  </hyperlinks>
  <printOptions horizontalCentered="1"/>
  <pageMargins left="0.70866141732283472" right="0.70866141732283472" top="0.74803149606299213" bottom="0.74803149606299213" header="0.31496062992125984" footer="0.51181102362204722"/>
  <pageSetup paperSize="9" scale="69" fitToHeight="0" orientation="landscape" r:id="rId2"/>
  <headerFooter>
    <oddFooter>&amp;L&amp;"標楷體,標準"&amp;14承辦單位:&amp;C&amp;"標楷體,標準"&amp;14承辦人核章/分機:&amp;R&amp;P/&amp;N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'選項&amp;設定'!$E$5:$E$9</xm:f>
          </x14:formula1>
          <xm:sqref>C6</xm:sqref>
        </x14:dataValidation>
        <x14:dataValidation type="list" allowBlank="1" showInputMessage="1" showErrorMessage="1" xr:uid="{00000000-0002-0000-0500-000001000000}">
          <x14:formula1>
            <xm:f>'選項&amp;設定'!$K$5:$K$8</xm:f>
          </x14:formula1>
          <xm:sqref>D12:D61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70"/>
  <sheetViews>
    <sheetView showGridLines="0" zoomScale="90" zoomScaleNormal="90" workbookViewId="0">
      <selection activeCell="A2" sqref="A2:L2"/>
    </sheetView>
  </sheetViews>
  <sheetFormatPr defaultColWidth="8.77734375" defaultRowHeight="13.8" x14ac:dyDescent="0.25"/>
  <cols>
    <col min="1" max="1" width="5.77734375" style="2" bestFit="1" customWidth="1"/>
    <col min="2" max="2" width="18.6640625" style="2" customWidth="1"/>
    <col min="3" max="3" width="25.77734375" style="2" customWidth="1"/>
    <col min="4" max="4" width="21.33203125" style="2" customWidth="1"/>
    <col min="5" max="5" width="35.44140625" style="2" customWidth="1"/>
    <col min="6" max="7" width="14" style="2" customWidth="1"/>
    <col min="8" max="8" width="17.33203125" style="2" customWidth="1"/>
    <col min="9" max="9" width="17.77734375" style="2" customWidth="1"/>
    <col min="10" max="10" width="11.77734375" style="2" customWidth="1"/>
    <col min="11" max="12" width="14.44140625" style="2" customWidth="1"/>
    <col min="13" max="13" width="8.77734375" style="2" customWidth="1"/>
    <col min="14" max="14" width="8.77734375" style="2"/>
    <col min="15" max="15" width="8.77734375" style="2" customWidth="1"/>
    <col min="16" max="16384" width="8.77734375" style="2"/>
  </cols>
  <sheetData>
    <row r="1" spans="1:16" ht="33.6" customHeight="1" x14ac:dyDescent="0.25">
      <c r="A1" s="185" t="str">
        <f>"※本表單適用年度：  "&amp;'選項&amp;設定'!D1&amp;"　年度"</f>
        <v>※本表單適用年度：  115　年度</v>
      </c>
      <c r="B1" s="185"/>
      <c r="C1" s="185"/>
      <c r="D1" s="185"/>
      <c r="E1" s="78"/>
      <c r="F1" s="78"/>
      <c r="G1" s="78"/>
      <c r="H1" s="78"/>
      <c r="I1" s="78"/>
      <c r="J1" s="78"/>
      <c r="K1" s="78"/>
      <c r="L1" s="78"/>
    </row>
    <row r="2" spans="1:16" ht="27" customHeight="1" x14ac:dyDescent="0.25">
      <c r="A2" s="118" t="s">
        <v>67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6" ht="21" customHeight="1" x14ac:dyDescent="0.25">
      <c r="A3" s="186" t="s">
        <v>73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6" ht="21" customHeight="1" x14ac:dyDescent="0.25">
      <c r="A4" s="172" t="s">
        <v>29</v>
      </c>
      <c r="B4" s="172"/>
      <c r="C4" s="86"/>
      <c r="D4" s="84" t="s">
        <v>96</v>
      </c>
      <c r="E4" s="86"/>
      <c r="F4" s="95" t="s">
        <v>97</v>
      </c>
      <c r="G4" s="184"/>
      <c r="H4" s="184"/>
      <c r="I4" s="54"/>
      <c r="J4" s="54"/>
      <c r="K4" s="54"/>
    </row>
    <row r="5" spans="1:16" ht="30" customHeight="1" x14ac:dyDescent="0.25">
      <c r="A5" s="172" t="s">
        <v>30</v>
      </c>
      <c r="B5" s="172"/>
      <c r="C5" s="183"/>
      <c r="D5" s="183"/>
      <c r="E5" s="183"/>
      <c r="F5" s="84" t="s">
        <v>32</v>
      </c>
      <c r="G5" s="184"/>
      <c r="H5" s="184"/>
      <c r="I5" s="5" t="s">
        <v>40</v>
      </c>
      <c r="J5" s="35"/>
      <c r="K5" s="57"/>
    </row>
    <row r="6" spans="1:16" ht="22.2" customHeight="1" x14ac:dyDescent="0.25">
      <c r="A6" s="172" t="s">
        <v>10</v>
      </c>
      <c r="B6" s="172"/>
      <c r="C6" s="173" t="s">
        <v>69</v>
      </c>
      <c r="D6" s="173"/>
      <c r="E6" s="172" t="s">
        <v>9</v>
      </c>
      <c r="F6" s="172"/>
      <c r="G6" s="4">
        <f>VLOOKUP(C6,'選項&amp;設定'!$B$4:$F$9,2,FALSE)</f>
        <v>50</v>
      </c>
      <c r="H6" s="3" t="str">
        <f>VLOOKUP(C6,'選項&amp;設定'!$B$4:$F$9,3,FALSE)</f>
        <v>薪資所得</v>
      </c>
      <c r="I6" s="174" t="str">
        <f>VLOOKUP(C6,'選項&amp;設定'!$B$4:$F$9,5,FALSE)</f>
        <v>應扣取機關補充保費2.11%</v>
      </c>
      <c r="J6" s="174"/>
      <c r="K6" s="85"/>
    </row>
    <row r="7" spans="1:16" ht="22.2" customHeight="1" x14ac:dyDescent="0.25">
      <c r="E7" s="84" t="s">
        <v>95</v>
      </c>
      <c r="F7" s="94">
        <f>SUM(F12:F61)</f>
        <v>0</v>
      </c>
      <c r="G7" s="94">
        <f t="shared" ref="G7:I7" si="0">SUM(G12:G61)</f>
        <v>0</v>
      </c>
      <c r="H7" s="94">
        <f t="shared" si="0"/>
        <v>0</v>
      </c>
      <c r="I7" s="94">
        <f t="shared" si="0"/>
        <v>0</v>
      </c>
      <c r="J7" s="93"/>
      <c r="K7" s="93"/>
    </row>
    <row r="8" spans="1:16" ht="6.6" customHeight="1" x14ac:dyDescent="0.25"/>
    <row r="9" spans="1:16" ht="20.25" customHeight="1" x14ac:dyDescent="0.25">
      <c r="A9" s="153" t="s">
        <v>15</v>
      </c>
      <c r="B9" s="153" t="s">
        <v>49</v>
      </c>
      <c r="C9" s="153" t="s">
        <v>35</v>
      </c>
      <c r="D9" s="190" t="s">
        <v>50</v>
      </c>
      <c r="E9" s="190" t="s">
        <v>18</v>
      </c>
      <c r="F9" s="156" t="s">
        <v>59</v>
      </c>
      <c r="G9" s="181"/>
      <c r="H9" s="153" t="str">
        <f>"機關補充保費 "&amp;'選項&amp;設定'!G4*100&amp;"%"</f>
        <v>機關補充保費 2.11%</v>
      </c>
      <c r="I9" s="153" t="s">
        <v>16</v>
      </c>
      <c r="J9" s="156" t="s">
        <v>66</v>
      </c>
      <c r="K9" s="157"/>
      <c r="L9" s="153" t="s">
        <v>51</v>
      </c>
    </row>
    <row r="10" spans="1:16" ht="19.8" customHeight="1" x14ac:dyDescent="0.25">
      <c r="A10" s="154"/>
      <c r="B10" s="154"/>
      <c r="C10" s="154"/>
      <c r="D10" s="191"/>
      <c r="E10" s="191"/>
      <c r="F10" s="160"/>
      <c r="G10" s="182"/>
      <c r="H10" s="154"/>
      <c r="I10" s="154"/>
      <c r="J10" s="158"/>
      <c r="K10" s="159"/>
      <c r="L10" s="154"/>
      <c r="P10" s="53"/>
    </row>
    <row r="11" spans="1:16" ht="19.8" customHeight="1" x14ac:dyDescent="0.25">
      <c r="A11" s="155"/>
      <c r="B11" s="155"/>
      <c r="C11" s="62" t="str">
        <f>IF(COUNT(M12:M21)&lt;&gt;0,"長度不足10碼，請查明","")</f>
        <v/>
      </c>
      <c r="D11" s="192"/>
      <c r="E11" s="192"/>
      <c r="F11" s="31" t="s">
        <v>19</v>
      </c>
      <c r="G11" s="79" t="s">
        <v>20</v>
      </c>
      <c r="H11" s="75" t="s">
        <v>72</v>
      </c>
      <c r="I11" s="155"/>
      <c r="J11" s="160"/>
      <c r="K11" s="161"/>
      <c r="L11" s="155"/>
      <c r="P11" s="53"/>
    </row>
    <row r="12" spans="1:16" ht="34.5" customHeight="1" x14ac:dyDescent="0.25">
      <c r="A12" s="29">
        <v>1</v>
      </c>
      <c r="B12" s="36"/>
      <c r="C12" s="61"/>
      <c r="D12" s="24"/>
      <c r="E12" s="24"/>
      <c r="F12" s="30"/>
      <c r="G12" s="30"/>
      <c r="H12" s="63">
        <f>IF($G$6=50,F12*'選項&amp;設定'!$G$4,0)</f>
        <v>0</v>
      </c>
      <c r="I12" s="34">
        <f>IF(AND(D12&lt;&gt;'選項&amp;設定'!$K$7,$G$6='選項&amp;設定'!$C$5),0,IF(AND(D12='選項&amp;設定'!$K$7,$G$6='選項&amp;設定'!$C$5,G12&lt;=('選項&amp;設定'!$I$6)),ROUNDDOWN(G12*'選項&amp;設定'!$J$6,0),IF(AND(D12='選項&amp;設定'!$K$7,$G$6='選項&amp;設定'!$C$5,G12&gt;('選項&amp;設定'!$I$6)),ROUNDDOWN(G12*'選項&amp;設定'!$J$7,0),IF(AND(D12&lt;&gt;'選項&amp;設定'!$K$7,$G$6='選項&amp;設定'!$C$7,G12&gt;20010),ROUNDDOWN(G12*10%,0),IF(AND(D12&lt;&gt;'選項&amp;設定'!$K$7,$G$6='選項&amp;設定'!$C$7,G12&lt;20011),0,IF(AND(D12&lt;&gt;'選項&amp;設定'!$K$7,$G$6='選項&amp;設定'!$C$8,G12&gt;20010),ROUNDDOWN(G12*10%,0),IF(AND(D12&lt;&gt;'選項&amp;設定'!$K$7,$G$6='選項&amp;設定'!$C$8,G12&lt;20011),0,IF(AND(D12&lt;&gt;'選項&amp;設定'!$K$7,$G$6='選項&amp;設定'!$C$9),0,ROUNDDOWN(G12*20%,0)))))))))</f>
        <v>0</v>
      </c>
      <c r="J12" s="49" t="str">
        <f>IF(D12='選項&amp;設定'!$K$8,"聲明當年度居留達183天"," ")</f>
        <v xml:space="preserve"> </v>
      </c>
      <c r="K12" s="50"/>
      <c r="L12" s="33"/>
      <c r="M12" s="64" t="str">
        <f t="shared" ref="M12:M61" si="1">IF(OR(LEN(C12)=10,LEN(C12)=0),"",LEN(C12))</f>
        <v/>
      </c>
      <c r="N12" s="52"/>
      <c r="P12" s="53"/>
    </row>
    <row r="13" spans="1:16" ht="34.5" customHeight="1" x14ac:dyDescent="0.25">
      <c r="A13" s="29">
        <v>2</v>
      </c>
      <c r="B13" s="36"/>
      <c r="C13" s="33"/>
      <c r="D13" s="24"/>
      <c r="E13" s="24"/>
      <c r="F13" s="30"/>
      <c r="G13" s="30"/>
      <c r="H13" s="34">
        <f>IF($G$6=50,F13*'選項&amp;設定'!$G$4,0)</f>
        <v>0</v>
      </c>
      <c r="I13" s="34">
        <f>IF(AND(D13&lt;&gt;'選項&amp;設定'!$K$7,$G$6='選項&amp;設定'!$C$5),0,IF(AND(D13='選項&amp;設定'!$K$7,$G$6='選項&amp;設定'!$C$5,G13&lt;=('選項&amp;設定'!$I$6)),ROUNDDOWN(G13*'選項&amp;設定'!$J$6,0),IF(AND(D13='選項&amp;設定'!$K$7,$G$6='選項&amp;設定'!$C$5,G13&gt;('選項&amp;設定'!$I$6)),ROUNDDOWN(G13*'選項&amp;設定'!$J$7,0),IF(AND(D13&lt;&gt;'選項&amp;設定'!$K$7,$G$6='選項&amp;設定'!$C$7,G13&gt;20010),ROUNDDOWN(G13*10%,0),IF(AND(D13&lt;&gt;'選項&amp;設定'!$K$7,$G$6='選項&amp;設定'!$C$7,G13&lt;20011),0,IF(AND(D13&lt;&gt;'選項&amp;設定'!$K$7,$G$6='選項&amp;設定'!$C$8,G13&gt;20010),ROUNDDOWN(G13*10%,0),IF(AND(D13&lt;&gt;'選項&amp;設定'!$K$7,$G$6='選項&amp;設定'!$C$8,G13&lt;20011),0,IF(AND(D13&lt;&gt;'選項&amp;設定'!$K$7,$G$6='選項&amp;設定'!$C$9),0,ROUNDDOWN(G13*20%,0)))))))))</f>
        <v>0</v>
      </c>
      <c r="J13" s="49" t="str">
        <f>IF(D13='選項&amp;設定'!$K$8,"聲明當年度居留達183天"," ")</f>
        <v xml:space="preserve"> </v>
      </c>
      <c r="K13" s="50"/>
      <c r="L13" s="33"/>
      <c r="M13" s="64" t="str">
        <f t="shared" si="1"/>
        <v/>
      </c>
      <c r="N13" s="52"/>
    </row>
    <row r="14" spans="1:16" ht="34.5" customHeight="1" x14ac:dyDescent="0.25">
      <c r="A14" s="29">
        <v>3</v>
      </c>
      <c r="B14" s="36"/>
      <c r="C14" s="33"/>
      <c r="D14" s="24"/>
      <c r="E14" s="24"/>
      <c r="F14" s="30"/>
      <c r="G14" s="30"/>
      <c r="H14" s="34">
        <f>IF($G$6=50,F14*'選項&amp;設定'!$G$4,0)</f>
        <v>0</v>
      </c>
      <c r="I14" s="34">
        <f>IF(AND(D14&lt;&gt;'選項&amp;設定'!$K$7,$G$6='選項&amp;設定'!$C$5),0,IF(AND(D14='選項&amp;設定'!$K$7,$G$6='選項&amp;設定'!$C$5,G14&lt;=('選項&amp;設定'!$I$6)),ROUNDDOWN(G14*'選項&amp;設定'!$J$6,0),IF(AND(D14='選項&amp;設定'!$K$7,$G$6='選項&amp;設定'!$C$5,G14&gt;('選項&amp;設定'!$I$6)),ROUNDDOWN(G14*'選項&amp;設定'!$J$7,0),IF(AND(D14&lt;&gt;'選項&amp;設定'!$K$7,$G$6='選項&amp;設定'!$C$7,G14&gt;20010),ROUNDDOWN(G14*10%,0),IF(AND(D14&lt;&gt;'選項&amp;設定'!$K$7,$G$6='選項&amp;設定'!$C$7,G14&lt;20011),0,IF(AND(D14&lt;&gt;'選項&amp;設定'!$K$7,$G$6='選項&amp;設定'!$C$8,G14&gt;20010),ROUNDDOWN(G14*10%,0),IF(AND(D14&lt;&gt;'選項&amp;設定'!$K$7,$G$6='選項&amp;設定'!$C$8,G14&lt;20011),0,IF(AND(D14&lt;&gt;'選項&amp;設定'!$K$7,$G$6='選項&amp;設定'!$C$9),0,ROUNDDOWN(G14*20%,0)))))))))</f>
        <v>0</v>
      </c>
      <c r="J14" s="49" t="str">
        <f>IF(D14='選項&amp;設定'!$K$8,"聲明當年度居留達183天"," ")</f>
        <v xml:space="preserve"> </v>
      </c>
      <c r="K14" s="50"/>
      <c r="L14" s="33"/>
      <c r="M14" s="64" t="str">
        <f t="shared" si="1"/>
        <v/>
      </c>
    </row>
    <row r="15" spans="1:16" ht="34.5" customHeight="1" x14ac:dyDescent="0.25">
      <c r="A15" s="29">
        <v>4</v>
      </c>
      <c r="B15" s="36"/>
      <c r="C15" s="33"/>
      <c r="D15" s="24"/>
      <c r="E15" s="24"/>
      <c r="F15" s="30"/>
      <c r="G15" s="30"/>
      <c r="H15" s="34">
        <f>IF($G$6=50,F15*'選項&amp;設定'!$G$4,0)</f>
        <v>0</v>
      </c>
      <c r="I15" s="34">
        <f>IF(AND(D15&lt;&gt;'選項&amp;設定'!$K$7,$G$6='選項&amp;設定'!$C$5),0,IF(AND(D15='選項&amp;設定'!$K$7,$G$6='選項&amp;設定'!$C$5,G15&lt;=('選項&amp;設定'!$I$6)),ROUNDDOWN(G15*'選項&amp;設定'!$J$6,0),IF(AND(D15='選項&amp;設定'!$K$7,$G$6='選項&amp;設定'!$C$5,G15&gt;('選項&amp;設定'!$I$6)),ROUNDDOWN(G15*'選項&amp;設定'!$J$7,0),IF(AND(D15&lt;&gt;'選項&amp;設定'!$K$7,$G$6='選項&amp;設定'!$C$7,G15&gt;20010),ROUNDDOWN(G15*10%,0),IF(AND(D15&lt;&gt;'選項&amp;設定'!$K$7,$G$6='選項&amp;設定'!$C$7,G15&lt;20011),0,IF(AND(D15&lt;&gt;'選項&amp;設定'!$K$7,$G$6='選項&amp;設定'!$C$8,G15&gt;20010),ROUNDDOWN(G15*10%,0),IF(AND(D15&lt;&gt;'選項&amp;設定'!$K$7,$G$6='選項&amp;設定'!$C$8,G15&lt;20011),0,IF(AND(D15&lt;&gt;'選項&amp;設定'!$K$7,$G$6='選項&amp;設定'!$C$9),0,ROUNDDOWN(G15*20%,0)))))))))</f>
        <v>0</v>
      </c>
      <c r="J15" s="49" t="str">
        <f>IF(D15='選項&amp;設定'!$K$8,"聲明當年度居留達183天"," ")</f>
        <v xml:space="preserve"> </v>
      </c>
      <c r="K15" s="50"/>
      <c r="L15" s="33"/>
      <c r="M15" s="64" t="str">
        <f t="shared" si="1"/>
        <v/>
      </c>
    </row>
    <row r="16" spans="1:16" ht="34.5" customHeight="1" x14ac:dyDescent="0.25">
      <c r="A16" s="29">
        <v>5</v>
      </c>
      <c r="B16" s="36"/>
      <c r="C16" s="33"/>
      <c r="D16" s="24"/>
      <c r="E16" s="24"/>
      <c r="F16" s="30"/>
      <c r="G16" s="30"/>
      <c r="H16" s="34">
        <f>IF($G$6=50,F16*'選項&amp;設定'!$G$4,0)</f>
        <v>0</v>
      </c>
      <c r="I16" s="34">
        <f>IF(AND(D16&lt;&gt;'選項&amp;設定'!$K$7,$G$6='選項&amp;設定'!$C$5),0,IF(AND(D16='選項&amp;設定'!$K$7,$G$6='選項&amp;設定'!$C$5,G16&lt;=('選項&amp;設定'!$I$6)),ROUNDDOWN(G16*'選項&amp;設定'!$J$6,0),IF(AND(D16='選項&amp;設定'!$K$7,$G$6='選項&amp;設定'!$C$5,G16&gt;('選項&amp;設定'!$I$6)),ROUNDDOWN(G16*'選項&amp;設定'!$J$7,0),IF(AND(D16&lt;&gt;'選項&amp;設定'!$K$7,$G$6='選項&amp;設定'!$C$7,G16&gt;20010),ROUNDDOWN(G16*10%,0),IF(AND(D16&lt;&gt;'選項&amp;設定'!$K$7,$G$6='選項&amp;設定'!$C$7,G16&lt;20011),0,IF(AND(D16&lt;&gt;'選項&amp;設定'!$K$7,$G$6='選項&amp;設定'!$C$8,G16&gt;20010),ROUNDDOWN(G16*10%,0),IF(AND(D16&lt;&gt;'選項&amp;設定'!$K$7,$G$6='選項&amp;設定'!$C$8,G16&lt;20011),0,IF(AND(D16&lt;&gt;'選項&amp;設定'!$K$7,$G$6='選項&amp;設定'!$C$9),0,ROUNDDOWN(G16*20%,0)))))))))</f>
        <v>0</v>
      </c>
      <c r="J16" s="49" t="str">
        <f>IF(D16='選項&amp;設定'!$K$8,"聲明當年度居留達183天"," ")</f>
        <v xml:space="preserve"> </v>
      </c>
      <c r="K16" s="50"/>
      <c r="L16" s="33"/>
      <c r="M16" s="64" t="str">
        <f t="shared" si="1"/>
        <v/>
      </c>
    </row>
    <row r="17" spans="1:13" ht="34.5" customHeight="1" x14ac:dyDescent="0.25">
      <c r="A17" s="29">
        <v>6</v>
      </c>
      <c r="B17" s="36"/>
      <c r="C17" s="33"/>
      <c r="D17" s="24"/>
      <c r="E17" s="24"/>
      <c r="F17" s="30"/>
      <c r="G17" s="30"/>
      <c r="H17" s="34">
        <f>IF($G$6=50,F17*'選項&amp;設定'!$G$4,0)</f>
        <v>0</v>
      </c>
      <c r="I17" s="34">
        <f>IF(AND(D17&lt;&gt;'選項&amp;設定'!$K$7,$G$6='選項&amp;設定'!$C$5),0,IF(AND(D17='選項&amp;設定'!$K$7,$G$6='選項&amp;設定'!$C$5,G17&lt;=('選項&amp;設定'!$I$6)),ROUNDDOWN(G17*'選項&amp;設定'!$J$6,0),IF(AND(D17='選項&amp;設定'!$K$7,$G$6='選項&amp;設定'!$C$5,G17&gt;('選項&amp;設定'!$I$6)),ROUNDDOWN(G17*'選項&amp;設定'!$J$7,0),IF(AND(D17&lt;&gt;'選項&amp;設定'!$K$7,$G$6='選項&amp;設定'!$C$7,G17&gt;20010),ROUNDDOWN(G17*10%,0),IF(AND(D17&lt;&gt;'選項&amp;設定'!$K$7,$G$6='選項&amp;設定'!$C$7,G17&lt;20011),0,IF(AND(D17&lt;&gt;'選項&amp;設定'!$K$7,$G$6='選項&amp;設定'!$C$8,G17&gt;20010),ROUNDDOWN(G17*10%,0),IF(AND(D17&lt;&gt;'選項&amp;設定'!$K$7,$G$6='選項&amp;設定'!$C$8,G17&lt;20011),0,IF(AND(D17&lt;&gt;'選項&amp;設定'!$K$7,$G$6='選項&amp;設定'!$C$9),0,ROUNDDOWN(G17*20%,0)))))))))</f>
        <v>0</v>
      </c>
      <c r="J17" s="49" t="str">
        <f>IF(D17='選項&amp;設定'!$K$8,"聲明當年度居留達183天"," ")</f>
        <v xml:space="preserve"> </v>
      </c>
      <c r="K17" s="50"/>
      <c r="L17" s="33"/>
      <c r="M17" s="64" t="str">
        <f t="shared" si="1"/>
        <v/>
      </c>
    </row>
    <row r="18" spans="1:13" ht="34.5" customHeight="1" x14ac:dyDescent="0.25">
      <c r="A18" s="29">
        <v>7</v>
      </c>
      <c r="B18" s="36"/>
      <c r="C18" s="33"/>
      <c r="D18" s="24"/>
      <c r="E18" s="24"/>
      <c r="F18" s="30"/>
      <c r="G18" s="30"/>
      <c r="H18" s="34">
        <f>IF($G$6=50,F18*'選項&amp;設定'!$G$4,0)</f>
        <v>0</v>
      </c>
      <c r="I18" s="34">
        <f>IF(AND(D18&lt;&gt;'選項&amp;設定'!$K$7,$G$6='選項&amp;設定'!$C$5),0,IF(AND(D18='選項&amp;設定'!$K$7,$G$6='選項&amp;設定'!$C$5,G18&lt;=('選項&amp;設定'!$I$6)),ROUNDDOWN(G18*'選項&amp;設定'!$J$6,0),IF(AND(D18='選項&amp;設定'!$K$7,$G$6='選項&amp;設定'!$C$5,G18&gt;('選項&amp;設定'!$I$6)),ROUNDDOWN(G18*'選項&amp;設定'!$J$7,0),IF(AND(D18&lt;&gt;'選項&amp;設定'!$K$7,$G$6='選項&amp;設定'!$C$7,G18&gt;20010),ROUNDDOWN(G18*10%,0),IF(AND(D18&lt;&gt;'選項&amp;設定'!$K$7,$G$6='選項&amp;設定'!$C$7,G18&lt;20011),0,IF(AND(D18&lt;&gt;'選項&amp;設定'!$K$7,$G$6='選項&amp;設定'!$C$8,G18&gt;20010),ROUNDDOWN(G18*10%,0),IF(AND(D18&lt;&gt;'選項&amp;設定'!$K$7,$G$6='選項&amp;設定'!$C$8,G18&lt;20011),0,IF(AND(D18&lt;&gt;'選項&amp;設定'!$K$7,$G$6='選項&amp;設定'!$C$9),0,ROUNDDOWN(G18*20%,0)))))))))</f>
        <v>0</v>
      </c>
      <c r="J18" s="49" t="str">
        <f>IF(D18='選項&amp;設定'!$K$8,"聲明當年度居留達183天"," ")</f>
        <v xml:space="preserve"> </v>
      </c>
      <c r="K18" s="50"/>
      <c r="L18" s="33"/>
      <c r="M18" s="64" t="str">
        <f t="shared" si="1"/>
        <v/>
      </c>
    </row>
    <row r="19" spans="1:13" ht="34.5" customHeight="1" x14ac:dyDescent="0.25">
      <c r="A19" s="29">
        <v>8</v>
      </c>
      <c r="B19" s="36"/>
      <c r="C19" s="33"/>
      <c r="D19" s="24"/>
      <c r="E19" s="24"/>
      <c r="F19" s="30"/>
      <c r="G19" s="30"/>
      <c r="H19" s="34">
        <f>IF($G$6=50,F19*'選項&amp;設定'!$G$4,0)</f>
        <v>0</v>
      </c>
      <c r="I19" s="34">
        <f>IF(AND(D19&lt;&gt;'選項&amp;設定'!$K$7,$G$6='選項&amp;設定'!$C$5),0,IF(AND(D19='選項&amp;設定'!$K$7,$G$6='選項&amp;設定'!$C$5,G19&lt;=('選項&amp;設定'!$I$6)),ROUNDDOWN(G19*'選項&amp;設定'!$J$6,0),IF(AND(D19='選項&amp;設定'!$K$7,$G$6='選項&amp;設定'!$C$5,G19&gt;('選項&amp;設定'!$I$6)),ROUNDDOWN(G19*'選項&amp;設定'!$J$7,0),IF(AND(D19&lt;&gt;'選項&amp;設定'!$K$7,$G$6='選項&amp;設定'!$C$7,G19&gt;20010),ROUNDDOWN(G19*10%,0),IF(AND(D19&lt;&gt;'選項&amp;設定'!$K$7,$G$6='選項&amp;設定'!$C$7,G19&lt;20011),0,IF(AND(D19&lt;&gt;'選項&amp;設定'!$K$7,$G$6='選項&amp;設定'!$C$8,G19&gt;20010),ROUNDDOWN(G19*10%,0),IF(AND(D19&lt;&gt;'選項&amp;設定'!$K$7,$G$6='選項&amp;設定'!$C$8,G19&lt;20011),0,IF(AND(D19&lt;&gt;'選項&amp;設定'!$K$7,$G$6='選項&amp;設定'!$C$9),0,ROUNDDOWN(G19*20%,0)))))))))</f>
        <v>0</v>
      </c>
      <c r="J19" s="49" t="str">
        <f>IF(D19='選項&amp;設定'!$K$8,"聲明當年度居留達183天"," ")</f>
        <v xml:space="preserve"> </v>
      </c>
      <c r="K19" s="50"/>
      <c r="L19" s="33"/>
      <c r="M19" s="64" t="str">
        <f t="shared" si="1"/>
        <v/>
      </c>
    </row>
    <row r="20" spans="1:13" ht="34.5" customHeight="1" x14ac:dyDescent="0.25">
      <c r="A20" s="29">
        <v>9</v>
      </c>
      <c r="B20" s="36"/>
      <c r="C20" s="33"/>
      <c r="D20" s="24"/>
      <c r="E20" s="24"/>
      <c r="F20" s="30"/>
      <c r="G20" s="30"/>
      <c r="H20" s="34">
        <f>IF($G$6=50,F20*'選項&amp;設定'!$G$4,0)</f>
        <v>0</v>
      </c>
      <c r="I20" s="34">
        <f>IF(AND(D20&lt;&gt;'選項&amp;設定'!$K$7,$G$6='選項&amp;設定'!$C$5),0,IF(AND(D20='選項&amp;設定'!$K$7,$G$6='選項&amp;設定'!$C$5,G20&lt;=('選項&amp;設定'!$I$6)),ROUNDDOWN(G20*'選項&amp;設定'!$J$6,0),IF(AND(D20='選項&amp;設定'!$K$7,$G$6='選項&amp;設定'!$C$5,G20&gt;('選項&amp;設定'!$I$6)),ROUNDDOWN(G20*'選項&amp;設定'!$J$7,0),IF(AND(D20&lt;&gt;'選項&amp;設定'!$K$7,$G$6='選項&amp;設定'!$C$7,G20&gt;20010),ROUNDDOWN(G20*10%,0),IF(AND(D20&lt;&gt;'選項&amp;設定'!$K$7,$G$6='選項&amp;設定'!$C$7,G20&lt;20011),0,IF(AND(D20&lt;&gt;'選項&amp;設定'!$K$7,$G$6='選項&amp;設定'!$C$8,G20&gt;20010),ROUNDDOWN(G20*10%,0),IF(AND(D20&lt;&gt;'選項&amp;設定'!$K$7,$G$6='選項&amp;設定'!$C$8,G20&lt;20011),0,IF(AND(D20&lt;&gt;'選項&amp;設定'!$K$7,$G$6='選項&amp;設定'!$C$9),0,ROUNDDOWN(G20*20%,0)))))))))</f>
        <v>0</v>
      </c>
      <c r="J20" s="49" t="str">
        <f>IF(D20='選項&amp;設定'!$K$8,"聲明當年度居留達183天"," ")</f>
        <v xml:space="preserve"> </v>
      </c>
      <c r="K20" s="50"/>
      <c r="L20" s="33"/>
      <c r="M20" s="64" t="str">
        <f t="shared" si="1"/>
        <v/>
      </c>
    </row>
    <row r="21" spans="1:13" ht="34.5" customHeight="1" x14ac:dyDescent="0.25">
      <c r="A21" s="29">
        <v>10</v>
      </c>
      <c r="B21" s="36"/>
      <c r="C21" s="33"/>
      <c r="D21" s="24"/>
      <c r="E21" s="24"/>
      <c r="F21" s="30"/>
      <c r="G21" s="30"/>
      <c r="H21" s="34">
        <f>IF($G$6=50,F21*'選項&amp;設定'!$G$4,0)</f>
        <v>0</v>
      </c>
      <c r="I21" s="34">
        <f>IF(AND(D21&lt;&gt;'選項&amp;設定'!$K$7,$G$6='選項&amp;設定'!$C$5),0,IF(AND(D21='選項&amp;設定'!$K$7,$G$6='選項&amp;設定'!$C$5,G21&lt;=('選項&amp;設定'!$I$6)),ROUNDDOWN(G21*'選項&amp;設定'!$J$6,0),IF(AND(D21='選項&amp;設定'!$K$7,$G$6='選項&amp;設定'!$C$5,G21&gt;('選項&amp;設定'!$I$6)),ROUNDDOWN(G21*'選項&amp;設定'!$J$7,0),IF(AND(D21&lt;&gt;'選項&amp;設定'!$K$7,$G$6='選項&amp;設定'!$C$7,G21&gt;20010),ROUNDDOWN(G21*10%,0),IF(AND(D21&lt;&gt;'選項&amp;設定'!$K$7,$G$6='選項&amp;設定'!$C$7,G21&lt;20011),0,IF(AND(D21&lt;&gt;'選項&amp;設定'!$K$7,$G$6='選項&amp;設定'!$C$8,G21&gt;20010),ROUNDDOWN(G21*10%,0),IF(AND(D21&lt;&gt;'選項&amp;設定'!$K$7,$G$6='選項&amp;設定'!$C$8,G21&lt;20011),0,IF(AND(D21&lt;&gt;'選項&amp;設定'!$K$7,$G$6='選項&amp;設定'!$C$9),0,ROUNDDOWN(G21*20%,0)))))))))</f>
        <v>0</v>
      </c>
      <c r="J21" s="49" t="str">
        <f>IF(D21='選項&amp;設定'!$K$8,"聲明當年度居留達183天"," ")</f>
        <v xml:space="preserve"> </v>
      </c>
      <c r="K21" s="50"/>
      <c r="L21" s="33"/>
      <c r="M21" s="64" t="str">
        <f t="shared" si="1"/>
        <v/>
      </c>
    </row>
    <row r="22" spans="1:13" ht="34.5" customHeight="1" x14ac:dyDescent="0.25">
      <c r="A22" s="29">
        <v>11</v>
      </c>
      <c r="B22" s="36"/>
      <c r="C22" s="33"/>
      <c r="D22" s="24"/>
      <c r="E22" s="24"/>
      <c r="F22" s="30"/>
      <c r="G22" s="30"/>
      <c r="H22" s="34">
        <f>IF($G$6=50,F22*'選項&amp;設定'!$G$4,0)</f>
        <v>0</v>
      </c>
      <c r="I22" s="34">
        <f>IF(AND(D22&lt;&gt;'選項&amp;設定'!$K$7,$G$6='選項&amp;設定'!$C$5),0,IF(AND(D22='選項&amp;設定'!$K$7,$G$6='選項&amp;設定'!$C$5,G22&lt;=('選項&amp;設定'!$I$6)),ROUNDDOWN(G22*'選項&amp;設定'!$J$6,0),IF(AND(D22='選項&amp;設定'!$K$7,$G$6='選項&amp;設定'!$C$5,G22&gt;('選項&amp;設定'!$I$6)),ROUNDDOWN(G22*'選項&amp;設定'!$J$7,0),IF(AND(D22&lt;&gt;'選項&amp;設定'!$K$7,$G$6='選項&amp;設定'!$C$7,G22&gt;20010),ROUNDDOWN(G22*10%,0),IF(AND(D22&lt;&gt;'選項&amp;設定'!$K$7,$G$6='選項&amp;設定'!$C$7,G22&lt;20011),0,IF(AND(D22&lt;&gt;'選項&amp;設定'!$K$7,$G$6='選項&amp;設定'!$C$8,G22&gt;20010),ROUNDDOWN(G22*10%,0),IF(AND(D22&lt;&gt;'選項&amp;設定'!$K$7,$G$6='選項&amp;設定'!$C$8,G22&lt;20011),0,IF(AND(D22&lt;&gt;'選項&amp;設定'!$K$7,$G$6='選項&amp;設定'!$C$9),0,ROUNDDOWN(G22*20%,0)))))))))</f>
        <v>0</v>
      </c>
      <c r="J22" s="49" t="str">
        <f>IF(D22='選項&amp;設定'!$K$8,"聲明當年度居留達183天"," ")</f>
        <v xml:space="preserve"> </v>
      </c>
      <c r="K22" s="50"/>
      <c r="L22" s="33"/>
      <c r="M22" s="64" t="str">
        <f t="shared" si="1"/>
        <v/>
      </c>
    </row>
    <row r="23" spans="1:13" ht="34.5" customHeight="1" x14ac:dyDescent="0.25">
      <c r="A23" s="29">
        <v>12</v>
      </c>
      <c r="B23" s="36"/>
      <c r="C23" s="33"/>
      <c r="D23" s="24"/>
      <c r="E23" s="24"/>
      <c r="F23" s="30"/>
      <c r="G23" s="30"/>
      <c r="H23" s="34">
        <f>IF($G$6=50,F23*'選項&amp;設定'!$G$4,0)</f>
        <v>0</v>
      </c>
      <c r="I23" s="34">
        <f>IF(AND(D23&lt;&gt;'選項&amp;設定'!$K$7,$G$6='選項&amp;設定'!$C$5),0,IF(AND(D23='選項&amp;設定'!$K$7,$G$6='選項&amp;設定'!$C$5,G23&lt;=('選項&amp;設定'!$I$6)),ROUNDDOWN(G23*'選項&amp;設定'!$J$6,0),IF(AND(D23='選項&amp;設定'!$K$7,$G$6='選項&amp;設定'!$C$5,G23&gt;('選項&amp;設定'!$I$6)),ROUNDDOWN(G23*'選項&amp;設定'!$J$7,0),IF(AND(D23&lt;&gt;'選項&amp;設定'!$K$7,$G$6='選項&amp;設定'!$C$7,G23&gt;20010),ROUNDDOWN(G23*10%,0),IF(AND(D23&lt;&gt;'選項&amp;設定'!$K$7,$G$6='選項&amp;設定'!$C$7,G23&lt;20011),0,IF(AND(D23&lt;&gt;'選項&amp;設定'!$K$7,$G$6='選項&amp;設定'!$C$8,G23&gt;20010),ROUNDDOWN(G23*10%,0),IF(AND(D23&lt;&gt;'選項&amp;設定'!$K$7,$G$6='選項&amp;設定'!$C$8,G23&lt;20011),0,IF(AND(D23&lt;&gt;'選項&amp;設定'!$K$7,$G$6='選項&amp;設定'!$C$9),0,ROUNDDOWN(G23*20%,0)))))))))</f>
        <v>0</v>
      </c>
      <c r="J23" s="49" t="str">
        <f>IF(D23='選項&amp;設定'!$K$8,"聲明當年度居留達183天"," ")</f>
        <v xml:space="preserve"> </v>
      </c>
      <c r="K23" s="50"/>
      <c r="L23" s="33"/>
      <c r="M23" s="64" t="str">
        <f t="shared" si="1"/>
        <v/>
      </c>
    </row>
    <row r="24" spans="1:13" ht="34.5" customHeight="1" x14ac:dyDescent="0.25">
      <c r="A24" s="29">
        <v>13</v>
      </c>
      <c r="B24" s="36"/>
      <c r="C24" s="33"/>
      <c r="D24" s="24"/>
      <c r="E24" s="24"/>
      <c r="F24" s="30"/>
      <c r="G24" s="30"/>
      <c r="H24" s="34">
        <f>IF($G$6=50,F24*'選項&amp;設定'!$G$4,0)</f>
        <v>0</v>
      </c>
      <c r="I24" s="34">
        <f>IF(AND(D24&lt;&gt;'選項&amp;設定'!$K$7,$G$6='選項&amp;設定'!$C$5),0,IF(AND(D24='選項&amp;設定'!$K$7,$G$6='選項&amp;設定'!$C$5,G24&lt;=('選項&amp;設定'!$I$6)),ROUNDDOWN(G24*'選項&amp;設定'!$J$6,0),IF(AND(D24='選項&amp;設定'!$K$7,$G$6='選項&amp;設定'!$C$5,G24&gt;('選項&amp;設定'!$I$6)),ROUNDDOWN(G24*'選項&amp;設定'!$J$7,0),IF(AND(D24&lt;&gt;'選項&amp;設定'!$K$7,$G$6='選項&amp;設定'!$C$7,G24&gt;20010),ROUNDDOWN(G24*10%,0),IF(AND(D24&lt;&gt;'選項&amp;設定'!$K$7,$G$6='選項&amp;設定'!$C$7,G24&lt;20011),0,IF(AND(D24&lt;&gt;'選項&amp;設定'!$K$7,$G$6='選項&amp;設定'!$C$8,G24&gt;20010),ROUNDDOWN(G24*10%,0),IF(AND(D24&lt;&gt;'選項&amp;設定'!$K$7,$G$6='選項&amp;設定'!$C$8,G24&lt;20011),0,IF(AND(D24&lt;&gt;'選項&amp;設定'!$K$7,$G$6='選項&amp;設定'!$C$9),0,ROUNDDOWN(G24*20%,0)))))))))</f>
        <v>0</v>
      </c>
      <c r="J24" s="49" t="str">
        <f>IF(D24='選項&amp;設定'!$K$8,"聲明當年度居留達183天"," ")</f>
        <v xml:space="preserve"> </v>
      </c>
      <c r="K24" s="50"/>
      <c r="L24" s="33"/>
      <c r="M24" s="64" t="str">
        <f t="shared" si="1"/>
        <v/>
      </c>
    </row>
    <row r="25" spans="1:13" ht="34.5" customHeight="1" x14ac:dyDescent="0.25">
      <c r="A25" s="29">
        <v>14</v>
      </c>
      <c r="B25" s="36"/>
      <c r="C25" s="33"/>
      <c r="D25" s="24"/>
      <c r="E25" s="24"/>
      <c r="F25" s="30"/>
      <c r="G25" s="30"/>
      <c r="H25" s="34">
        <f>IF($G$6=50,F25*'選項&amp;設定'!$G$4,0)</f>
        <v>0</v>
      </c>
      <c r="I25" s="34">
        <f>IF(AND(D25&lt;&gt;'選項&amp;設定'!$K$7,$G$6='選項&amp;設定'!$C$5),0,IF(AND(D25='選項&amp;設定'!$K$7,$G$6='選項&amp;設定'!$C$5,G25&lt;=('選項&amp;設定'!$I$6)),ROUNDDOWN(G25*'選項&amp;設定'!$J$6,0),IF(AND(D25='選項&amp;設定'!$K$7,$G$6='選項&amp;設定'!$C$5,G25&gt;('選項&amp;設定'!$I$6)),ROUNDDOWN(G25*'選項&amp;設定'!$J$7,0),IF(AND(D25&lt;&gt;'選項&amp;設定'!$K$7,$G$6='選項&amp;設定'!$C$7,G25&gt;20010),ROUNDDOWN(G25*10%,0),IF(AND(D25&lt;&gt;'選項&amp;設定'!$K$7,$G$6='選項&amp;設定'!$C$7,G25&lt;20011),0,IF(AND(D25&lt;&gt;'選項&amp;設定'!$K$7,$G$6='選項&amp;設定'!$C$8,G25&gt;20010),ROUNDDOWN(G25*10%,0),IF(AND(D25&lt;&gt;'選項&amp;設定'!$K$7,$G$6='選項&amp;設定'!$C$8,G25&lt;20011),0,IF(AND(D25&lt;&gt;'選項&amp;設定'!$K$7,$G$6='選項&amp;設定'!$C$9),0,ROUNDDOWN(G25*20%,0)))))))))</f>
        <v>0</v>
      </c>
      <c r="J25" s="49" t="str">
        <f>IF(D25='選項&amp;設定'!$K$8,"聲明當年度居留達183天"," ")</f>
        <v xml:space="preserve"> </v>
      </c>
      <c r="K25" s="50"/>
      <c r="L25" s="33"/>
      <c r="M25" s="64" t="str">
        <f t="shared" si="1"/>
        <v/>
      </c>
    </row>
    <row r="26" spans="1:13" ht="34.5" customHeight="1" x14ac:dyDescent="0.25">
      <c r="A26" s="29">
        <v>15</v>
      </c>
      <c r="B26" s="36"/>
      <c r="C26" s="33"/>
      <c r="D26" s="24"/>
      <c r="E26" s="24"/>
      <c r="F26" s="30"/>
      <c r="G26" s="30"/>
      <c r="H26" s="34">
        <f>IF($G$6=50,F26*'選項&amp;設定'!$G$4,0)</f>
        <v>0</v>
      </c>
      <c r="I26" s="34">
        <f>IF(AND(D26&lt;&gt;'選項&amp;設定'!$K$7,$G$6='選項&amp;設定'!$C$5),0,IF(AND(D26='選項&amp;設定'!$K$7,$G$6='選項&amp;設定'!$C$5,G26&lt;=('選項&amp;設定'!$I$6)),ROUNDDOWN(G26*'選項&amp;設定'!$J$6,0),IF(AND(D26='選項&amp;設定'!$K$7,$G$6='選項&amp;設定'!$C$5,G26&gt;('選項&amp;設定'!$I$6)),ROUNDDOWN(G26*'選項&amp;設定'!$J$7,0),IF(AND(D26&lt;&gt;'選項&amp;設定'!$K$7,$G$6='選項&amp;設定'!$C$7,G26&gt;20010),ROUNDDOWN(G26*10%,0),IF(AND(D26&lt;&gt;'選項&amp;設定'!$K$7,$G$6='選項&amp;設定'!$C$7,G26&lt;20011),0,IF(AND(D26&lt;&gt;'選項&amp;設定'!$K$7,$G$6='選項&amp;設定'!$C$8,G26&gt;20010),ROUNDDOWN(G26*10%,0),IF(AND(D26&lt;&gt;'選項&amp;設定'!$K$7,$G$6='選項&amp;設定'!$C$8,G26&lt;20011),0,IF(AND(D26&lt;&gt;'選項&amp;設定'!$K$7,$G$6='選項&amp;設定'!$C$9),0,ROUNDDOWN(G26*20%,0)))))))))</f>
        <v>0</v>
      </c>
      <c r="J26" s="49" t="str">
        <f>IF(D26='選項&amp;設定'!$K$8,"聲明當年度居留達183天"," ")</f>
        <v xml:space="preserve"> </v>
      </c>
      <c r="K26" s="50"/>
      <c r="L26" s="33"/>
      <c r="M26" s="64" t="str">
        <f t="shared" si="1"/>
        <v/>
      </c>
    </row>
    <row r="27" spans="1:13" ht="34.5" customHeight="1" x14ac:dyDescent="0.25">
      <c r="A27" s="29">
        <v>16</v>
      </c>
      <c r="B27" s="36"/>
      <c r="C27" s="33"/>
      <c r="D27" s="24"/>
      <c r="E27" s="24"/>
      <c r="F27" s="30"/>
      <c r="G27" s="30"/>
      <c r="H27" s="34">
        <f>IF($G$6=50,F27*'選項&amp;設定'!$G$4,0)</f>
        <v>0</v>
      </c>
      <c r="I27" s="34">
        <f>IF(AND(D27&lt;&gt;'選項&amp;設定'!$K$7,$G$6='選項&amp;設定'!$C$5),0,IF(AND(D27='選項&amp;設定'!$K$7,$G$6='選項&amp;設定'!$C$5,G27&lt;=('選項&amp;設定'!$I$6)),ROUNDDOWN(G27*'選項&amp;設定'!$J$6,0),IF(AND(D27='選項&amp;設定'!$K$7,$G$6='選項&amp;設定'!$C$5,G27&gt;('選項&amp;設定'!$I$6)),ROUNDDOWN(G27*'選項&amp;設定'!$J$7,0),IF(AND(D27&lt;&gt;'選項&amp;設定'!$K$7,$G$6='選項&amp;設定'!$C$7,G27&gt;20010),ROUNDDOWN(G27*10%,0),IF(AND(D27&lt;&gt;'選項&amp;設定'!$K$7,$G$6='選項&amp;設定'!$C$7,G27&lt;20011),0,IF(AND(D27&lt;&gt;'選項&amp;設定'!$K$7,$G$6='選項&amp;設定'!$C$8,G27&gt;20010),ROUNDDOWN(G27*10%,0),IF(AND(D27&lt;&gt;'選項&amp;設定'!$K$7,$G$6='選項&amp;設定'!$C$8,G27&lt;20011),0,IF(AND(D27&lt;&gt;'選項&amp;設定'!$K$7,$G$6='選項&amp;設定'!$C$9),0,ROUNDDOWN(G27*20%,0)))))))))</f>
        <v>0</v>
      </c>
      <c r="J27" s="49" t="str">
        <f>IF(D27='選項&amp;設定'!$K$8,"聲明當年度居留達183天"," ")</f>
        <v xml:space="preserve"> </v>
      </c>
      <c r="K27" s="50"/>
      <c r="L27" s="33"/>
      <c r="M27" s="64" t="str">
        <f t="shared" si="1"/>
        <v/>
      </c>
    </row>
    <row r="28" spans="1:13" ht="34.5" customHeight="1" x14ac:dyDescent="0.25">
      <c r="A28" s="29">
        <v>17</v>
      </c>
      <c r="B28" s="36"/>
      <c r="C28" s="33"/>
      <c r="D28" s="24"/>
      <c r="E28" s="24"/>
      <c r="F28" s="30"/>
      <c r="G28" s="30"/>
      <c r="H28" s="34">
        <f>IF($G$6=50,F28*'選項&amp;設定'!$G$4,0)</f>
        <v>0</v>
      </c>
      <c r="I28" s="34">
        <f>IF(AND(D28&lt;&gt;'選項&amp;設定'!$K$7,$G$6='選項&amp;設定'!$C$5),0,IF(AND(D28='選項&amp;設定'!$K$7,$G$6='選項&amp;設定'!$C$5,G28&lt;=('選項&amp;設定'!$I$6)),ROUNDDOWN(G28*'選項&amp;設定'!$J$6,0),IF(AND(D28='選項&amp;設定'!$K$7,$G$6='選項&amp;設定'!$C$5,G28&gt;('選項&amp;設定'!$I$6)),ROUNDDOWN(G28*'選項&amp;設定'!$J$7,0),IF(AND(D28&lt;&gt;'選項&amp;設定'!$K$7,$G$6='選項&amp;設定'!$C$7,G28&gt;20010),ROUNDDOWN(G28*10%,0),IF(AND(D28&lt;&gt;'選項&amp;設定'!$K$7,$G$6='選項&amp;設定'!$C$7,G28&lt;20011),0,IF(AND(D28&lt;&gt;'選項&amp;設定'!$K$7,$G$6='選項&amp;設定'!$C$8,G28&gt;20010),ROUNDDOWN(G28*10%,0),IF(AND(D28&lt;&gt;'選項&amp;設定'!$K$7,$G$6='選項&amp;設定'!$C$8,G28&lt;20011),0,IF(AND(D28&lt;&gt;'選項&amp;設定'!$K$7,$G$6='選項&amp;設定'!$C$9),0,ROUNDDOWN(G28*20%,0)))))))))</f>
        <v>0</v>
      </c>
      <c r="J28" s="49" t="str">
        <f>IF(D28='選項&amp;設定'!$K$8,"聲明當年度居留達183天"," ")</f>
        <v xml:space="preserve"> </v>
      </c>
      <c r="K28" s="50"/>
      <c r="L28" s="33"/>
      <c r="M28" s="64" t="str">
        <f t="shared" si="1"/>
        <v/>
      </c>
    </row>
    <row r="29" spans="1:13" ht="34.5" customHeight="1" x14ac:dyDescent="0.25">
      <c r="A29" s="29">
        <v>18</v>
      </c>
      <c r="B29" s="36"/>
      <c r="C29" s="33"/>
      <c r="D29" s="24"/>
      <c r="E29" s="24"/>
      <c r="F29" s="30"/>
      <c r="G29" s="30"/>
      <c r="H29" s="34">
        <f>IF($G$6=50,F29*'選項&amp;設定'!$G$4,0)</f>
        <v>0</v>
      </c>
      <c r="I29" s="34">
        <f>IF(AND(D29&lt;&gt;'選項&amp;設定'!$K$7,$G$6='選項&amp;設定'!$C$5),0,IF(AND(D29='選項&amp;設定'!$K$7,$G$6='選項&amp;設定'!$C$5,G29&lt;=('選項&amp;設定'!$I$6)),ROUNDDOWN(G29*'選項&amp;設定'!$J$6,0),IF(AND(D29='選項&amp;設定'!$K$7,$G$6='選項&amp;設定'!$C$5,G29&gt;('選項&amp;設定'!$I$6)),ROUNDDOWN(G29*'選項&amp;設定'!$J$7,0),IF(AND(D29&lt;&gt;'選項&amp;設定'!$K$7,$G$6='選項&amp;設定'!$C$7,G29&gt;20010),ROUNDDOWN(G29*10%,0),IF(AND(D29&lt;&gt;'選項&amp;設定'!$K$7,$G$6='選項&amp;設定'!$C$7,G29&lt;20011),0,IF(AND(D29&lt;&gt;'選項&amp;設定'!$K$7,$G$6='選項&amp;設定'!$C$8,G29&gt;20010),ROUNDDOWN(G29*10%,0),IF(AND(D29&lt;&gt;'選項&amp;設定'!$K$7,$G$6='選項&amp;設定'!$C$8,G29&lt;20011),0,IF(AND(D29&lt;&gt;'選項&amp;設定'!$K$7,$G$6='選項&amp;設定'!$C$9),0,ROUNDDOWN(G29*20%,0)))))))))</f>
        <v>0</v>
      </c>
      <c r="J29" s="49" t="str">
        <f>IF(D29='選項&amp;設定'!$K$8,"聲明當年度居留達183天"," ")</f>
        <v xml:space="preserve"> </v>
      </c>
      <c r="K29" s="50"/>
      <c r="L29" s="33"/>
      <c r="M29" s="64" t="str">
        <f t="shared" si="1"/>
        <v/>
      </c>
    </row>
    <row r="30" spans="1:13" ht="34.5" customHeight="1" x14ac:dyDescent="0.25">
      <c r="A30" s="29">
        <v>19</v>
      </c>
      <c r="B30" s="36"/>
      <c r="C30" s="33"/>
      <c r="D30" s="24"/>
      <c r="E30" s="24"/>
      <c r="F30" s="30"/>
      <c r="G30" s="30"/>
      <c r="H30" s="34">
        <f>IF($G$6=50,F30*'選項&amp;設定'!$G$4,0)</f>
        <v>0</v>
      </c>
      <c r="I30" s="34">
        <f>IF(AND(D30&lt;&gt;'選項&amp;設定'!$K$7,$G$6='選項&amp;設定'!$C$5),0,IF(AND(D30='選項&amp;設定'!$K$7,$G$6='選項&amp;設定'!$C$5,G30&lt;=('選項&amp;設定'!$I$6)),ROUNDDOWN(G30*'選項&amp;設定'!$J$6,0),IF(AND(D30='選項&amp;設定'!$K$7,$G$6='選項&amp;設定'!$C$5,G30&gt;('選項&amp;設定'!$I$6)),ROUNDDOWN(G30*'選項&amp;設定'!$J$7,0),IF(AND(D30&lt;&gt;'選項&amp;設定'!$K$7,$G$6='選項&amp;設定'!$C$7,G30&gt;20010),ROUNDDOWN(G30*10%,0),IF(AND(D30&lt;&gt;'選項&amp;設定'!$K$7,$G$6='選項&amp;設定'!$C$7,G30&lt;20011),0,IF(AND(D30&lt;&gt;'選項&amp;設定'!$K$7,$G$6='選項&amp;設定'!$C$8,G30&gt;20010),ROUNDDOWN(G30*10%,0),IF(AND(D30&lt;&gt;'選項&amp;設定'!$K$7,$G$6='選項&amp;設定'!$C$8,G30&lt;20011),0,IF(AND(D30&lt;&gt;'選項&amp;設定'!$K$7,$G$6='選項&amp;設定'!$C$9),0,ROUNDDOWN(G30*20%,0)))))))))</f>
        <v>0</v>
      </c>
      <c r="J30" s="49" t="str">
        <f>IF(D30='選項&amp;設定'!$K$8,"聲明當年度居留達183天"," ")</f>
        <v xml:space="preserve"> </v>
      </c>
      <c r="K30" s="50"/>
      <c r="L30" s="33"/>
      <c r="M30" s="64" t="str">
        <f t="shared" si="1"/>
        <v/>
      </c>
    </row>
    <row r="31" spans="1:13" ht="34.5" customHeight="1" x14ac:dyDescent="0.25">
      <c r="A31" s="29">
        <v>20</v>
      </c>
      <c r="B31" s="36"/>
      <c r="C31" s="33"/>
      <c r="D31" s="24"/>
      <c r="E31" s="24"/>
      <c r="F31" s="30"/>
      <c r="G31" s="30"/>
      <c r="H31" s="34">
        <f>IF($G$6=50,F31*'選項&amp;設定'!$G$4,0)</f>
        <v>0</v>
      </c>
      <c r="I31" s="34">
        <f>IF(AND(D31&lt;&gt;'選項&amp;設定'!$K$7,$G$6='選項&amp;設定'!$C$5),0,IF(AND(D31='選項&amp;設定'!$K$7,$G$6='選項&amp;設定'!$C$5,G31&lt;=('選項&amp;設定'!$I$6)),ROUNDDOWN(G31*'選項&amp;設定'!$J$6,0),IF(AND(D31='選項&amp;設定'!$K$7,$G$6='選項&amp;設定'!$C$5,G31&gt;('選項&amp;設定'!$I$6)),ROUNDDOWN(G31*'選項&amp;設定'!$J$7,0),IF(AND(D31&lt;&gt;'選項&amp;設定'!$K$7,$G$6='選項&amp;設定'!$C$7,G31&gt;20010),ROUNDDOWN(G31*10%,0),IF(AND(D31&lt;&gt;'選項&amp;設定'!$K$7,$G$6='選項&amp;設定'!$C$7,G31&lt;20011),0,IF(AND(D31&lt;&gt;'選項&amp;設定'!$K$7,$G$6='選項&amp;設定'!$C$8,G31&gt;20010),ROUNDDOWN(G31*10%,0),IF(AND(D31&lt;&gt;'選項&amp;設定'!$K$7,$G$6='選項&amp;設定'!$C$8,G31&lt;20011),0,IF(AND(D31&lt;&gt;'選項&amp;設定'!$K$7,$G$6='選項&amp;設定'!$C$9),0,ROUNDDOWN(G31*20%,0)))))))))</f>
        <v>0</v>
      </c>
      <c r="J31" s="49" t="str">
        <f>IF(D31='選項&amp;設定'!$K$8,"聲明當年度居留達183天"," ")</f>
        <v xml:space="preserve"> </v>
      </c>
      <c r="K31" s="50"/>
      <c r="L31" s="33"/>
      <c r="M31" s="64" t="str">
        <f t="shared" si="1"/>
        <v/>
      </c>
    </row>
    <row r="32" spans="1:13" ht="34.5" customHeight="1" x14ac:dyDescent="0.25">
      <c r="A32" s="29">
        <v>21</v>
      </c>
      <c r="B32" s="36"/>
      <c r="C32" s="33"/>
      <c r="D32" s="24"/>
      <c r="E32" s="24"/>
      <c r="F32" s="30"/>
      <c r="G32" s="30"/>
      <c r="H32" s="34">
        <f>IF($G$6=50,F32*'選項&amp;設定'!$G$4,0)</f>
        <v>0</v>
      </c>
      <c r="I32" s="34">
        <f>IF(AND(D32&lt;&gt;'選項&amp;設定'!$K$7,$G$6='選項&amp;設定'!$C$5),0,IF(AND(D32='選項&amp;設定'!$K$7,$G$6='選項&amp;設定'!$C$5,G32&lt;=('選項&amp;設定'!$I$6)),ROUNDDOWN(G32*'選項&amp;設定'!$J$6,0),IF(AND(D32='選項&amp;設定'!$K$7,$G$6='選項&amp;設定'!$C$5,G32&gt;('選項&amp;設定'!$I$6)),ROUNDDOWN(G32*'選項&amp;設定'!$J$7,0),IF(AND(D32&lt;&gt;'選項&amp;設定'!$K$7,$G$6='選項&amp;設定'!$C$7,G32&gt;20010),ROUNDDOWN(G32*10%,0),IF(AND(D32&lt;&gt;'選項&amp;設定'!$K$7,$G$6='選項&amp;設定'!$C$7,G32&lt;20011),0,IF(AND(D32&lt;&gt;'選項&amp;設定'!$K$7,$G$6='選項&amp;設定'!$C$8,G32&gt;20010),ROUNDDOWN(G32*10%,0),IF(AND(D32&lt;&gt;'選項&amp;設定'!$K$7,$G$6='選項&amp;設定'!$C$8,G32&lt;20011),0,IF(AND(D32&lt;&gt;'選項&amp;設定'!$K$7,$G$6='選項&amp;設定'!$C$9),0,ROUNDDOWN(G32*20%,0)))))))))</f>
        <v>0</v>
      </c>
      <c r="J32" s="49" t="str">
        <f>IF(D32='選項&amp;設定'!$K$8,"聲明當年度居留達183天"," ")</f>
        <v xml:space="preserve"> </v>
      </c>
      <c r="K32" s="50"/>
      <c r="L32" s="33"/>
      <c r="M32" s="64" t="str">
        <f t="shared" si="1"/>
        <v/>
      </c>
    </row>
    <row r="33" spans="1:13" ht="34.5" customHeight="1" x14ac:dyDescent="0.25">
      <c r="A33" s="29">
        <v>22</v>
      </c>
      <c r="B33" s="36"/>
      <c r="C33" s="33"/>
      <c r="D33" s="24"/>
      <c r="E33" s="24"/>
      <c r="F33" s="30"/>
      <c r="G33" s="30"/>
      <c r="H33" s="34">
        <f>IF($G$6=50,F33*'選項&amp;設定'!$G$4,0)</f>
        <v>0</v>
      </c>
      <c r="I33" s="34">
        <f>IF(AND(D33&lt;&gt;'選項&amp;設定'!$K$7,$G$6='選項&amp;設定'!$C$5),0,IF(AND(D33='選項&amp;設定'!$K$7,$G$6='選項&amp;設定'!$C$5,G33&lt;=('選項&amp;設定'!$I$6)),ROUNDDOWN(G33*'選項&amp;設定'!$J$6,0),IF(AND(D33='選項&amp;設定'!$K$7,$G$6='選項&amp;設定'!$C$5,G33&gt;('選項&amp;設定'!$I$6)),ROUNDDOWN(G33*'選項&amp;設定'!$J$7,0),IF(AND(D33&lt;&gt;'選項&amp;設定'!$K$7,$G$6='選項&amp;設定'!$C$7,G33&gt;20010),ROUNDDOWN(G33*10%,0),IF(AND(D33&lt;&gt;'選項&amp;設定'!$K$7,$G$6='選項&amp;設定'!$C$7,G33&lt;20011),0,IF(AND(D33&lt;&gt;'選項&amp;設定'!$K$7,$G$6='選項&amp;設定'!$C$8,G33&gt;20010),ROUNDDOWN(G33*10%,0),IF(AND(D33&lt;&gt;'選項&amp;設定'!$K$7,$G$6='選項&amp;設定'!$C$8,G33&lt;20011),0,IF(AND(D33&lt;&gt;'選項&amp;設定'!$K$7,$G$6='選項&amp;設定'!$C$9),0,ROUNDDOWN(G33*20%,0)))))))))</f>
        <v>0</v>
      </c>
      <c r="J33" s="49" t="str">
        <f>IF(D33='選項&amp;設定'!$K$8,"聲明當年度居留達183天"," ")</f>
        <v xml:space="preserve"> </v>
      </c>
      <c r="K33" s="50"/>
      <c r="L33" s="33"/>
      <c r="M33" s="64" t="str">
        <f t="shared" si="1"/>
        <v/>
      </c>
    </row>
    <row r="34" spans="1:13" ht="34.5" customHeight="1" x14ac:dyDescent="0.25">
      <c r="A34" s="29">
        <v>23</v>
      </c>
      <c r="B34" s="36"/>
      <c r="C34" s="33"/>
      <c r="D34" s="24"/>
      <c r="E34" s="24"/>
      <c r="F34" s="30"/>
      <c r="G34" s="30"/>
      <c r="H34" s="34">
        <f>IF($G$6=50,F34*'選項&amp;設定'!$G$4,0)</f>
        <v>0</v>
      </c>
      <c r="I34" s="34">
        <f>IF(AND(D34&lt;&gt;'選項&amp;設定'!$K$7,$G$6='選項&amp;設定'!$C$5),0,IF(AND(D34='選項&amp;設定'!$K$7,$G$6='選項&amp;設定'!$C$5,G34&lt;=('選項&amp;設定'!$I$6)),ROUNDDOWN(G34*'選項&amp;設定'!$J$6,0),IF(AND(D34='選項&amp;設定'!$K$7,$G$6='選項&amp;設定'!$C$5,G34&gt;('選項&amp;設定'!$I$6)),ROUNDDOWN(G34*'選項&amp;設定'!$J$7,0),IF(AND(D34&lt;&gt;'選項&amp;設定'!$K$7,$G$6='選項&amp;設定'!$C$7,G34&gt;20010),ROUNDDOWN(G34*10%,0),IF(AND(D34&lt;&gt;'選項&amp;設定'!$K$7,$G$6='選項&amp;設定'!$C$7,G34&lt;20011),0,IF(AND(D34&lt;&gt;'選項&amp;設定'!$K$7,$G$6='選項&amp;設定'!$C$8,G34&gt;20010),ROUNDDOWN(G34*10%,0),IF(AND(D34&lt;&gt;'選項&amp;設定'!$K$7,$G$6='選項&amp;設定'!$C$8,G34&lt;20011),0,IF(AND(D34&lt;&gt;'選項&amp;設定'!$K$7,$G$6='選項&amp;設定'!$C$9),0,ROUNDDOWN(G34*20%,0)))))))))</f>
        <v>0</v>
      </c>
      <c r="J34" s="49" t="str">
        <f>IF(D34='選項&amp;設定'!$K$8,"聲明當年度居留達183天"," ")</f>
        <v xml:space="preserve"> </v>
      </c>
      <c r="K34" s="50"/>
      <c r="L34" s="33"/>
      <c r="M34" s="64" t="str">
        <f t="shared" si="1"/>
        <v/>
      </c>
    </row>
    <row r="35" spans="1:13" ht="34.5" customHeight="1" x14ac:dyDescent="0.25">
      <c r="A35" s="29">
        <v>24</v>
      </c>
      <c r="B35" s="36"/>
      <c r="C35" s="33"/>
      <c r="D35" s="24"/>
      <c r="E35" s="24"/>
      <c r="F35" s="30"/>
      <c r="G35" s="30"/>
      <c r="H35" s="34">
        <f>IF($G$6=50,F35*'選項&amp;設定'!$G$4,0)</f>
        <v>0</v>
      </c>
      <c r="I35" s="34">
        <f>IF(AND(D35&lt;&gt;'選項&amp;設定'!$K$7,$G$6='選項&amp;設定'!$C$5),0,IF(AND(D35='選項&amp;設定'!$K$7,$G$6='選項&amp;設定'!$C$5,G35&lt;=('選項&amp;設定'!$I$6)),ROUNDDOWN(G35*'選項&amp;設定'!$J$6,0),IF(AND(D35='選項&amp;設定'!$K$7,$G$6='選項&amp;設定'!$C$5,G35&gt;('選項&amp;設定'!$I$6)),ROUNDDOWN(G35*'選項&amp;設定'!$J$7,0),IF(AND(D35&lt;&gt;'選項&amp;設定'!$K$7,$G$6='選項&amp;設定'!$C$7,G35&gt;20010),ROUNDDOWN(G35*10%,0),IF(AND(D35&lt;&gt;'選項&amp;設定'!$K$7,$G$6='選項&amp;設定'!$C$7,G35&lt;20011),0,IF(AND(D35&lt;&gt;'選項&amp;設定'!$K$7,$G$6='選項&amp;設定'!$C$8,G35&gt;20010),ROUNDDOWN(G35*10%,0),IF(AND(D35&lt;&gt;'選項&amp;設定'!$K$7,$G$6='選項&amp;設定'!$C$8,G35&lt;20011),0,IF(AND(D35&lt;&gt;'選項&amp;設定'!$K$7,$G$6='選項&amp;設定'!$C$9),0,ROUNDDOWN(G35*20%,0)))))))))</f>
        <v>0</v>
      </c>
      <c r="J35" s="49" t="str">
        <f>IF(D35='選項&amp;設定'!$K$8,"聲明當年度居留達183天"," ")</f>
        <v xml:space="preserve"> </v>
      </c>
      <c r="K35" s="50"/>
      <c r="L35" s="33"/>
      <c r="M35" s="64" t="str">
        <f t="shared" si="1"/>
        <v/>
      </c>
    </row>
    <row r="36" spans="1:13" ht="34.5" customHeight="1" x14ac:dyDescent="0.25">
      <c r="A36" s="29">
        <v>25</v>
      </c>
      <c r="B36" s="36"/>
      <c r="C36" s="33"/>
      <c r="D36" s="24"/>
      <c r="E36" s="24"/>
      <c r="F36" s="30"/>
      <c r="G36" s="30"/>
      <c r="H36" s="34">
        <f>IF($G$6=50,F36*'選項&amp;設定'!$G$4,0)</f>
        <v>0</v>
      </c>
      <c r="I36" s="34">
        <f>IF(AND(D36&lt;&gt;'選項&amp;設定'!$K$7,$G$6='選項&amp;設定'!$C$5),0,IF(AND(D36='選項&amp;設定'!$K$7,$G$6='選項&amp;設定'!$C$5,G36&lt;=('選項&amp;設定'!$I$6)),ROUNDDOWN(G36*'選項&amp;設定'!$J$6,0),IF(AND(D36='選項&amp;設定'!$K$7,$G$6='選項&amp;設定'!$C$5,G36&gt;('選項&amp;設定'!$I$6)),ROUNDDOWN(G36*'選項&amp;設定'!$J$7,0),IF(AND(D36&lt;&gt;'選項&amp;設定'!$K$7,$G$6='選項&amp;設定'!$C$7,G36&gt;20010),ROUNDDOWN(G36*10%,0),IF(AND(D36&lt;&gt;'選項&amp;設定'!$K$7,$G$6='選項&amp;設定'!$C$7,G36&lt;20011),0,IF(AND(D36&lt;&gt;'選項&amp;設定'!$K$7,$G$6='選項&amp;設定'!$C$8,G36&gt;20010),ROUNDDOWN(G36*10%,0),IF(AND(D36&lt;&gt;'選項&amp;設定'!$K$7,$G$6='選項&amp;設定'!$C$8,G36&lt;20011),0,IF(AND(D36&lt;&gt;'選項&amp;設定'!$K$7,$G$6='選項&amp;設定'!$C$9),0,ROUNDDOWN(G36*20%,0)))))))))</f>
        <v>0</v>
      </c>
      <c r="J36" s="49" t="str">
        <f>IF(D36='選項&amp;設定'!$K$8,"聲明當年度居留達183天"," ")</f>
        <v xml:space="preserve"> </v>
      </c>
      <c r="K36" s="50"/>
      <c r="L36" s="33"/>
      <c r="M36" s="64" t="str">
        <f t="shared" si="1"/>
        <v/>
      </c>
    </row>
    <row r="37" spans="1:13" ht="34.5" customHeight="1" x14ac:dyDescent="0.25">
      <c r="A37" s="29">
        <v>26</v>
      </c>
      <c r="B37" s="36"/>
      <c r="C37" s="33"/>
      <c r="D37" s="24"/>
      <c r="E37" s="24"/>
      <c r="F37" s="30"/>
      <c r="G37" s="30"/>
      <c r="H37" s="34">
        <f>IF($G$6=50,F37*'選項&amp;設定'!$G$4,0)</f>
        <v>0</v>
      </c>
      <c r="I37" s="34">
        <f>IF(AND(D37&lt;&gt;'選項&amp;設定'!$K$7,$G$6='選項&amp;設定'!$C$5),0,IF(AND(D37='選項&amp;設定'!$K$7,$G$6='選項&amp;設定'!$C$5,G37&lt;=('選項&amp;設定'!$I$6)),ROUNDDOWN(G37*'選項&amp;設定'!$J$6,0),IF(AND(D37='選項&amp;設定'!$K$7,$G$6='選項&amp;設定'!$C$5,G37&gt;('選項&amp;設定'!$I$6)),ROUNDDOWN(G37*'選項&amp;設定'!$J$7,0),IF(AND(D37&lt;&gt;'選項&amp;設定'!$K$7,$G$6='選項&amp;設定'!$C$7,G37&gt;20010),ROUNDDOWN(G37*10%,0),IF(AND(D37&lt;&gt;'選項&amp;設定'!$K$7,$G$6='選項&amp;設定'!$C$7,G37&lt;20011),0,IF(AND(D37&lt;&gt;'選項&amp;設定'!$K$7,$G$6='選項&amp;設定'!$C$8,G37&gt;20010),ROUNDDOWN(G37*10%,0),IF(AND(D37&lt;&gt;'選項&amp;設定'!$K$7,$G$6='選項&amp;設定'!$C$8,G37&lt;20011),0,IF(AND(D37&lt;&gt;'選項&amp;設定'!$K$7,$G$6='選項&amp;設定'!$C$9),0,ROUNDDOWN(G37*20%,0)))))))))</f>
        <v>0</v>
      </c>
      <c r="J37" s="49" t="str">
        <f>IF(D37='選項&amp;設定'!$K$8,"聲明當年度居留達183天"," ")</f>
        <v xml:space="preserve"> </v>
      </c>
      <c r="K37" s="50"/>
      <c r="L37" s="33"/>
      <c r="M37" s="64" t="str">
        <f t="shared" si="1"/>
        <v/>
      </c>
    </row>
    <row r="38" spans="1:13" ht="34.5" customHeight="1" x14ac:dyDescent="0.25">
      <c r="A38" s="29">
        <v>27</v>
      </c>
      <c r="B38" s="36"/>
      <c r="C38" s="33"/>
      <c r="D38" s="24"/>
      <c r="E38" s="24"/>
      <c r="F38" s="30"/>
      <c r="G38" s="30"/>
      <c r="H38" s="34">
        <f>IF($G$6=50,F38*'選項&amp;設定'!$G$4,0)</f>
        <v>0</v>
      </c>
      <c r="I38" s="34">
        <f>IF(AND(D38&lt;&gt;'選項&amp;設定'!$K$7,$G$6='選項&amp;設定'!$C$5),0,IF(AND(D38='選項&amp;設定'!$K$7,$G$6='選項&amp;設定'!$C$5,G38&lt;=('選項&amp;設定'!$I$6)),ROUNDDOWN(G38*'選項&amp;設定'!$J$6,0),IF(AND(D38='選項&amp;設定'!$K$7,$G$6='選項&amp;設定'!$C$5,G38&gt;('選項&amp;設定'!$I$6)),ROUNDDOWN(G38*'選項&amp;設定'!$J$7,0),IF(AND(D38&lt;&gt;'選項&amp;設定'!$K$7,$G$6='選項&amp;設定'!$C$7,G38&gt;20010),ROUNDDOWN(G38*10%,0),IF(AND(D38&lt;&gt;'選項&amp;設定'!$K$7,$G$6='選項&amp;設定'!$C$7,G38&lt;20011),0,IF(AND(D38&lt;&gt;'選項&amp;設定'!$K$7,$G$6='選項&amp;設定'!$C$8,G38&gt;20010),ROUNDDOWN(G38*10%,0),IF(AND(D38&lt;&gt;'選項&amp;設定'!$K$7,$G$6='選項&amp;設定'!$C$8,G38&lt;20011),0,IF(AND(D38&lt;&gt;'選項&amp;設定'!$K$7,$G$6='選項&amp;設定'!$C$9),0,ROUNDDOWN(G38*20%,0)))))))))</f>
        <v>0</v>
      </c>
      <c r="J38" s="49" t="str">
        <f>IF(D38='選項&amp;設定'!$K$8,"聲明當年度居留達183天"," ")</f>
        <v xml:space="preserve"> </v>
      </c>
      <c r="K38" s="50"/>
      <c r="L38" s="33"/>
      <c r="M38" s="64" t="str">
        <f t="shared" si="1"/>
        <v/>
      </c>
    </row>
    <row r="39" spans="1:13" ht="34.5" customHeight="1" x14ac:dyDescent="0.25">
      <c r="A39" s="29">
        <v>28</v>
      </c>
      <c r="B39" s="36"/>
      <c r="C39" s="33"/>
      <c r="D39" s="24"/>
      <c r="E39" s="24"/>
      <c r="F39" s="30"/>
      <c r="G39" s="30"/>
      <c r="H39" s="34">
        <f>IF($G$6=50,F39*'選項&amp;設定'!$G$4,0)</f>
        <v>0</v>
      </c>
      <c r="I39" s="34">
        <f>IF(AND(D39&lt;&gt;'選項&amp;設定'!$K$7,$G$6='選項&amp;設定'!$C$5),0,IF(AND(D39='選項&amp;設定'!$K$7,$G$6='選項&amp;設定'!$C$5,G39&lt;=('選項&amp;設定'!$I$6)),ROUNDDOWN(G39*'選項&amp;設定'!$J$6,0),IF(AND(D39='選項&amp;設定'!$K$7,$G$6='選項&amp;設定'!$C$5,G39&gt;('選項&amp;設定'!$I$6)),ROUNDDOWN(G39*'選項&amp;設定'!$J$7,0),IF(AND(D39&lt;&gt;'選項&amp;設定'!$K$7,$G$6='選項&amp;設定'!$C$7,G39&gt;20010),ROUNDDOWN(G39*10%,0),IF(AND(D39&lt;&gt;'選項&amp;設定'!$K$7,$G$6='選項&amp;設定'!$C$7,G39&lt;20011),0,IF(AND(D39&lt;&gt;'選項&amp;設定'!$K$7,$G$6='選項&amp;設定'!$C$8,G39&gt;20010),ROUNDDOWN(G39*10%,0),IF(AND(D39&lt;&gt;'選項&amp;設定'!$K$7,$G$6='選項&amp;設定'!$C$8,G39&lt;20011),0,IF(AND(D39&lt;&gt;'選項&amp;設定'!$K$7,$G$6='選項&amp;設定'!$C$9),0,ROUNDDOWN(G39*20%,0)))))))))</f>
        <v>0</v>
      </c>
      <c r="J39" s="49" t="str">
        <f>IF(D39='選項&amp;設定'!$K$8,"聲明當年度居留達183天"," ")</f>
        <v xml:space="preserve"> </v>
      </c>
      <c r="K39" s="50"/>
      <c r="L39" s="33"/>
      <c r="M39" s="64" t="str">
        <f t="shared" si="1"/>
        <v/>
      </c>
    </row>
    <row r="40" spans="1:13" ht="34.5" customHeight="1" x14ac:dyDescent="0.25">
      <c r="A40" s="29">
        <v>29</v>
      </c>
      <c r="B40" s="36"/>
      <c r="C40" s="33"/>
      <c r="D40" s="24"/>
      <c r="E40" s="24"/>
      <c r="F40" s="30"/>
      <c r="G40" s="30"/>
      <c r="H40" s="34">
        <f>IF($G$6=50,F40*'選項&amp;設定'!$G$4,0)</f>
        <v>0</v>
      </c>
      <c r="I40" s="34">
        <f>IF(AND(D40&lt;&gt;'選項&amp;設定'!$K$7,$G$6='選項&amp;設定'!$C$5),0,IF(AND(D40='選項&amp;設定'!$K$7,$G$6='選項&amp;設定'!$C$5,G40&lt;=('選項&amp;設定'!$I$6)),ROUNDDOWN(G40*'選項&amp;設定'!$J$6,0),IF(AND(D40='選項&amp;設定'!$K$7,$G$6='選項&amp;設定'!$C$5,G40&gt;('選項&amp;設定'!$I$6)),ROUNDDOWN(G40*'選項&amp;設定'!$J$7,0),IF(AND(D40&lt;&gt;'選項&amp;設定'!$K$7,$G$6='選項&amp;設定'!$C$7,G40&gt;20010),ROUNDDOWN(G40*10%,0),IF(AND(D40&lt;&gt;'選項&amp;設定'!$K$7,$G$6='選項&amp;設定'!$C$7,G40&lt;20011),0,IF(AND(D40&lt;&gt;'選項&amp;設定'!$K$7,$G$6='選項&amp;設定'!$C$8,G40&gt;20010),ROUNDDOWN(G40*10%,0),IF(AND(D40&lt;&gt;'選項&amp;設定'!$K$7,$G$6='選項&amp;設定'!$C$8,G40&lt;20011),0,IF(AND(D40&lt;&gt;'選項&amp;設定'!$K$7,$G$6='選項&amp;設定'!$C$9),0,ROUNDDOWN(G40*20%,0)))))))))</f>
        <v>0</v>
      </c>
      <c r="J40" s="49" t="str">
        <f>IF(D40='選項&amp;設定'!$K$8,"聲明當年度居留達183天"," ")</f>
        <v xml:space="preserve"> </v>
      </c>
      <c r="K40" s="50"/>
      <c r="L40" s="33"/>
      <c r="M40" s="64" t="str">
        <f t="shared" si="1"/>
        <v/>
      </c>
    </row>
    <row r="41" spans="1:13" ht="34.5" customHeight="1" x14ac:dyDescent="0.25">
      <c r="A41" s="29">
        <v>30</v>
      </c>
      <c r="B41" s="36"/>
      <c r="C41" s="33"/>
      <c r="D41" s="24"/>
      <c r="E41" s="24"/>
      <c r="F41" s="30"/>
      <c r="G41" s="30"/>
      <c r="H41" s="34">
        <f>IF($G$6=50,F41*'選項&amp;設定'!$G$4,0)</f>
        <v>0</v>
      </c>
      <c r="I41" s="34">
        <f>IF(AND(D41&lt;&gt;'選項&amp;設定'!$K$7,$G$6='選項&amp;設定'!$C$5),0,IF(AND(D41='選項&amp;設定'!$K$7,$G$6='選項&amp;設定'!$C$5,G41&lt;=('選項&amp;設定'!$I$6)),ROUNDDOWN(G41*'選項&amp;設定'!$J$6,0),IF(AND(D41='選項&amp;設定'!$K$7,$G$6='選項&amp;設定'!$C$5,G41&gt;('選項&amp;設定'!$I$6)),ROUNDDOWN(G41*'選項&amp;設定'!$J$7,0),IF(AND(D41&lt;&gt;'選項&amp;設定'!$K$7,$G$6='選項&amp;設定'!$C$7,G41&gt;20010),ROUNDDOWN(G41*10%,0),IF(AND(D41&lt;&gt;'選項&amp;設定'!$K$7,$G$6='選項&amp;設定'!$C$7,G41&lt;20011),0,IF(AND(D41&lt;&gt;'選項&amp;設定'!$K$7,$G$6='選項&amp;設定'!$C$8,G41&gt;20010),ROUNDDOWN(G41*10%,0),IF(AND(D41&lt;&gt;'選項&amp;設定'!$K$7,$G$6='選項&amp;設定'!$C$8,G41&lt;20011),0,IF(AND(D41&lt;&gt;'選項&amp;設定'!$K$7,$G$6='選項&amp;設定'!$C$9),0,ROUNDDOWN(G41*20%,0)))))))))</f>
        <v>0</v>
      </c>
      <c r="J41" s="49" t="str">
        <f>IF(D41='選項&amp;設定'!$K$8,"聲明當年度居留達183天"," ")</f>
        <v xml:space="preserve"> </v>
      </c>
      <c r="K41" s="50"/>
      <c r="L41" s="33"/>
      <c r="M41" s="64" t="str">
        <f t="shared" si="1"/>
        <v/>
      </c>
    </row>
    <row r="42" spans="1:13" ht="34.5" customHeight="1" x14ac:dyDescent="0.25">
      <c r="A42" s="29">
        <v>31</v>
      </c>
      <c r="B42" s="36"/>
      <c r="C42" s="33"/>
      <c r="D42" s="24"/>
      <c r="E42" s="24"/>
      <c r="F42" s="30"/>
      <c r="G42" s="30"/>
      <c r="H42" s="34">
        <f>IF($G$6=50,F42*'選項&amp;設定'!$G$4,0)</f>
        <v>0</v>
      </c>
      <c r="I42" s="34">
        <f>IF(AND(D42&lt;&gt;'選項&amp;設定'!$K$7,$G$6='選項&amp;設定'!$C$5),0,IF(AND(D42='選項&amp;設定'!$K$7,$G$6='選項&amp;設定'!$C$5,G42&lt;=('選項&amp;設定'!$I$6)),ROUNDDOWN(G42*'選項&amp;設定'!$J$6,0),IF(AND(D42='選項&amp;設定'!$K$7,$G$6='選項&amp;設定'!$C$5,G42&gt;('選項&amp;設定'!$I$6)),ROUNDDOWN(G42*'選項&amp;設定'!$J$7,0),IF(AND(D42&lt;&gt;'選項&amp;設定'!$K$7,$G$6='選項&amp;設定'!$C$7,G42&gt;20010),ROUNDDOWN(G42*10%,0),IF(AND(D42&lt;&gt;'選項&amp;設定'!$K$7,$G$6='選項&amp;設定'!$C$7,G42&lt;20011),0,IF(AND(D42&lt;&gt;'選項&amp;設定'!$K$7,$G$6='選項&amp;設定'!$C$8,G42&gt;20010),ROUNDDOWN(G42*10%,0),IF(AND(D42&lt;&gt;'選項&amp;設定'!$K$7,$G$6='選項&amp;設定'!$C$8,G42&lt;20011),0,IF(AND(D42&lt;&gt;'選項&amp;設定'!$K$7,$G$6='選項&amp;設定'!$C$9),0,ROUNDDOWN(G42*20%,0)))))))))</f>
        <v>0</v>
      </c>
      <c r="J42" s="49" t="str">
        <f>IF(D42='選項&amp;設定'!$K$8,"聲明當年度居留達183天"," ")</f>
        <v xml:space="preserve"> </v>
      </c>
      <c r="K42" s="50"/>
      <c r="L42" s="33"/>
      <c r="M42" s="64" t="str">
        <f t="shared" si="1"/>
        <v/>
      </c>
    </row>
    <row r="43" spans="1:13" ht="34.5" customHeight="1" x14ac:dyDescent="0.25">
      <c r="A43" s="29">
        <v>32</v>
      </c>
      <c r="B43" s="36"/>
      <c r="C43" s="33"/>
      <c r="D43" s="24"/>
      <c r="E43" s="24"/>
      <c r="F43" s="30"/>
      <c r="G43" s="30"/>
      <c r="H43" s="34">
        <f>IF($G$6=50,F43*'選項&amp;設定'!$G$4,0)</f>
        <v>0</v>
      </c>
      <c r="I43" s="34">
        <f>IF(AND(D43&lt;&gt;'選項&amp;設定'!$K$7,$G$6='選項&amp;設定'!$C$5),0,IF(AND(D43='選項&amp;設定'!$K$7,$G$6='選項&amp;設定'!$C$5,G43&lt;=('選項&amp;設定'!$I$6)),ROUNDDOWN(G43*'選項&amp;設定'!$J$6,0),IF(AND(D43='選項&amp;設定'!$K$7,$G$6='選項&amp;設定'!$C$5,G43&gt;('選項&amp;設定'!$I$6)),ROUNDDOWN(G43*'選項&amp;設定'!$J$7,0),IF(AND(D43&lt;&gt;'選項&amp;設定'!$K$7,$G$6='選項&amp;設定'!$C$7,G43&gt;20010),ROUNDDOWN(G43*10%,0),IF(AND(D43&lt;&gt;'選項&amp;設定'!$K$7,$G$6='選項&amp;設定'!$C$7,G43&lt;20011),0,IF(AND(D43&lt;&gt;'選項&amp;設定'!$K$7,$G$6='選項&amp;設定'!$C$8,G43&gt;20010),ROUNDDOWN(G43*10%,0),IF(AND(D43&lt;&gt;'選項&amp;設定'!$K$7,$G$6='選項&amp;設定'!$C$8,G43&lt;20011),0,IF(AND(D43&lt;&gt;'選項&amp;設定'!$K$7,$G$6='選項&amp;設定'!$C$9),0,ROUNDDOWN(G43*20%,0)))))))))</f>
        <v>0</v>
      </c>
      <c r="J43" s="49" t="str">
        <f>IF(D43='選項&amp;設定'!$K$8,"聲明當年度居留達183天"," ")</f>
        <v xml:space="preserve"> </v>
      </c>
      <c r="K43" s="50"/>
      <c r="L43" s="33"/>
      <c r="M43" s="64" t="str">
        <f t="shared" si="1"/>
        <v/>
      </c>
    </row>
    <row r="44" spans="1:13" ht="34.5" customHeight="1" x14ac:dyDescent="0.25">
      <c r="A44" s="29">
        <v>33</v>
      </c>
      <c r="B44" s="36"/>
      <c r="C44" s="33"/>
      <c r="D44" s="24"/>
      <c r="E44" s="24"/>
      <c r="F44" s="30"/>
      <c r="G44" s="30"/>
      <c r="H44" s="34">
        <f>IF($G$6=50,F44*'選項&amp;設定'!$G$4,0)</f>
        <v>0</v>
      </c>
      <c r="I44" s="34">
        <f>IF(AND(D44&lt;&gt;'選項&amp;設定'!$K$7,$G$6='選項&amp;設定'!$C$5),0,IF(AND(D44='選項&amp;設定'!$K$7,$G$6='選項&amp;設定'!$C$5,G44&lt;=('選項&amp;設定'!$I$6)),ROUNDDOWN(G44*'選項&amp;設定'!$J$6,0),IF(AND(D44='選項&amp;設定'!$K$7,$G$6='選項&amp;設定'!$C$5,G44&gt;('選項&amp;設定'!$I$6)),ROUNDDOWN(G44*'選項&amp;設定'!$J$7,0),IF(AND(D44&lt;&gt;'選項&amp;設定'!$K$7,$G$6='選項&amp;設定'!$C$7,G44&gt;20010),ROUNDDOWN(G44*10%,0),IF(AND(D44&lt;&gt;'選項&amp;設定'!$K$7,$G$6='選項&amp;設定'!$C$7,G44&lt;20011),0,IF(AND(D44&lt;&gt;'選項&amp;設定'!$K$7,$G$6='選項&amp;設定'!$C$8,G44&gt;20010),ROUNDDOWN(G44*10%,0),IF(AND(D44&lt;&gt;'選項&amp;設定'!$K$7,$G$6='選項&amp;設定'!$C$8,G44&lt;20011),0,IF(AND(D44&lt;&gt;'選項&amp;設定'!$K$7,$G$6='選項&amp;設定'!$C$9),0,ROUNDDOWN(G44*20%,0)))))))))</f>
        <v>0</v>
      </c>
      <c r="J44" s="49" t="str">
        <f>IF(D44='選項&amp;設定'!$K$8,"聲明當年度居留達183天"," ")</f>
        <v xml:space="preserve"> </v>
      </c>
      <c r="K44" s="50"/>
      <c r="L44" s="33"/>
      <c r="M44" s="64" t="str">
        <f t="shared" si="1"/>
        <v/>
      </c>
    </row>
    <row r="45" spans="1:13" ht="34.5" customHeight="1" x14ac:dyDescent="0.25">
      <c r="A45" s="29">
        <v>34</v>
      </c>
      <c r="B45" s="36"/>
      <c r="C45" s="33"/>
      <c r="D45" s="24"/>
      <c r="E45" s="24"/>
      <c r="F45" s="30"/>
      <c r="G45" s="30"/>
      <c r="H45" s="34">
        <f>IF($G$6=50,F45*'選項&amp;設定'!$G$4,0)</f>
        <v>0</v>
      </c>
      <c r="I45" s="34">
        <f>IF(AND(D45&lt;&gt;'選項&amp;設定'!$K$7,$G$6='選項&amp;設定'!$C$5),0,IF(AND(D45='選項&amp;設定'!$K$7,$G$6='選項&amp;設定'!$C$5,G45&lt;=('選項&amp;設定'!$I$6)),ROUNDDOWN(G45*'選項&amp;設定'!$J$6,0),IF(AND(D45='選項&amp;設定'!$K$7,$G$6='選項&amp;設定'!$C$5,G45&gt;('選項&amp;設定'!$I$6)),ROUNDDOWN(G45*'選項&amp;設定'!$J$7,0),IF(AND(D45&lt;&gt;'選項&amp;設定'!$K$7,$G$6='選項&amp;設定'!$C$7,G45&gt;20010),ROUNDDOWN(G45*10%,0),IF(AND(D45&lt;&gt;'選項&amp;設定'!$K$7,$G$6='選項&amp;設定'!$C$7,G45&lt;20011),0,IF(AND(D45&lt;&gt;'選項&amp;設定'!$K$7,$G$6='選項&amp;設定'!$C$8,G45&gt;20010),ROUNDDOWN(G45*10%,0),IF(AND(D45&lt;&gt;'選項&amp;設定'!$K$7,$G$6='選項&amp;設定'!$C$8,G45&lt;20011),0,IF(AND(D45&lt;&gt;'選項&amp;設定'!$K$7,$G$6='選項&amp;設定'!$C$9),0,ROUNDDOWN(G45*20%,0)))))))))</f>
        <v>0</v>
      </c>
      <c r="J45" s="49" t="str">
        <f>IF(D45='選項&amp;設定'!$K$8,"聲明當年度居留達183天"," ")</f>
        <v xml:space="preserve"> </v>
      </c>
      <c r="K45" s="50"/>
      <c r="L45" s="33"/>
      <c r="M45" s="64" t="str">
        <f t="shared" si="1"/>
        <v/>
      </c>
    </row>
    <row r="46" spans="1:13" ht="34.5" customHeight="1" x14ac:dyDescent="0.25">
      <c r="A46" s="29">
        <v>35</v>
      </c>
      <c r="B46" s="36"/>
      <c r="C46" s="33"/>
      <c r="D46" s="24"/>
      <c r="E46" s="24"/>
      <c r="F46" s="30"/>
      <c r="G46" s="30"/>
      <c r="H46" s="34">
        <f>IF($G$6=50,F46*'選項&amp;設定'!$G$4,0)</f>
        <v>0</v>
      </c>
      <c r="I46" s="34">
        <f>IF(AND(D46&lt;&gt;'選項&amp;設定'!$K$7,$G$6='選項&amp;設定'!$C$5),0,IF(AND(D46='選項&amp;設定'!$K$7,$G$6='選項&amp;設定'!$C$5,G46&lt;=('選項&amp;設定'!$I$6)),ROUNDDOWN(G46*'選項&amp;設定'!$J$6,0),IF(AND(D46='選項&amp;設定'!$K$7,$G$6='選項&amp;設定'!$C$5,G46&gt;('選項&amp;設定'!$I$6)),ROUNDDOWN(G46*'選項&amp;設定'!$J$7,0),IF(AND(D46&lt;&gt;'選項&amp;設定'!$K$7,$G$6='選項&amp;設定'!$C$7,G46&gt;20010),ROUNDDOWN(G46*10%,0),IF(AND(D46&lt;&gt;'選項&amp;設定'!$K$7,$G$6='選項&amp;設定'!$C$7,G46&lt;20011),0,IF(AND(D46&lt;&gt;'選項&amp;設定'!$K$7,$G$6='選項&amp;設定'!$C$8,G46&gt;20010),ROUNDDOWN(G46*10%,0),IF(AND(D46&lt;&gt;'選項&amp;設定'!$K$7,$G$6='選項&amp;設定'!$C$8,G46&lt;20011),0,IF(AND(D46&lt;&gt;'選項&amp;設定'!$K$7,$G$6='選項&amp;設定'!$C$9),0,ROUNDDOWN(G46*20%,0)))))))))</f>
        <v>0</v>
      </c>
      <c r="J46" s="49" t="str">
        <f>IF(D46='選項&amp;設定'!$K$8,"聲明當年度居留達183天"," ")</f>
        <v xml:space="preserve"> </v>
      </c>
      <c r="K46" s="50"/>
      <c r="L46" s="33"/>
      <c r="M46" s="64" t="str">
        <f t="shared" si="1"/>
        <v/>
      </c>
    </row>
    <row r="47" spans="1:13" ht="34.5" customHeight="1" x14ac:dyDescent="0.25">
      <c r="A47" s="29">
        <v>36</v>
      </c>
      <c r="B47" s="36"/>
      <c r="C47" s="33"/>
      <c r="D47" s="24"/>
      <c r="E47" s="24"/>
      <c r="F47" s="30"/>
      <c r="G47" s="30"/>
      <c r="H47" s="34">
        <f>IF($G$6=50,F47*'選項&amp;設定'!$G$4,0)</f>
        <v>0</v>
      </c>
      <c r="I47" s="34">
        <f>IF(AND(D47&lt;&gt;'選項&amp;設定'!$K$7,$G$6='選項&amp;設定'!$C$5),0,IF(AND(D47='選項&amp;設定'!$K$7,$G$6='選項&amp;設定'!$C$5,G47&lt;=('選項&amp;設定'!$I$6)),ROUNDDOWN(G47*'選項&amp;設定'!$J$6,0),IF(AND(D47='選項&amp;設定'!$K$7,$G$6='選項&amp;設定'!$C$5,G47&gt;('選項&amp;設定'!$I$6)),ROUNDDOWN(G47*'選項&amp;設定'!$J$7,0),IF(AND(D47&lt;&gt;'選項&amp;設定'!$K$7,$G$6='選項&amp;設定'!$C$7,G47&gt;20010),ROUNDDOWN(G47*10%,0),IF(AND(D47&lt;&gt;'選項&amp;設定'!$K$7,$G$6='選項&amp;設定'!$C$7,G47&lt;20011),0,IF(AND(D47&lt;&gt;'選項&amp;設定'!$K$7,$G$6='選項&amp;設定'!$C$8,G47&gt;20010),ROUNDDOWN(G47*10%,0),IF(AND(D47&lt;&gt;'選項&amp;設定'!$K$7,$G$6='選項&amp;設定'!$C$8,G47&lt;20011),0,IF(AND(D47&lt;&gt;'選項&amp;設定'!$K$7,$G$6='選項&amp;設定'!$C$9),0,ROUNDDOWN(G47*20%,0)))))))))</f>
        <v>0</v>
      </c>
      <c r="J47" s="49" t="str">
        <f>IF(D47='選項&amp;設定'!$K$8,"聲明當年度居留達183天"," ")</f>
        <v xml:space="preserve"> </v>
      </c>
      <c r="K47" s="50"/>
      <c r="L47" s="33"/>
      <c r="M47" s="64" t="str">
        <f t="shared" si="1"/>
        <v/>
      </c>
    </row>
    <row r="48" spans="1:13" ht="34.5" customHeight="1" x14ac:dyDescent="0.25">
      <c r="A48" s="29">
        <v>37</v>
      </c>
      <c r="B48" s="36"/>
      <c r="C48" s="33"/>
      <c r="D48" s="24"/>
      <c r="E48" s="24"/>
      <c r="F48" s="30"/>
      <c r="G48" s="30"/>
      <c r="H48" s="34">
        <f>IF($G$6=50,F48*'選項&amp;設定'!$G$4,0)</f>
        <v>0</v>
      </c>
      <c r="I48" s="34">
        <f>IF(AND(D48&lt;&gt;'選項&amp;設定'!$K$7,$G$6='選項&amp;設定'!$C$5),0,IF(AND(D48='選項&amp;設定'!$K$7,$G$6='選項&amp;設定'!$C$5,G48&lt;=('選項&amp;設定'!$I$6)),ROUNDDOWN(G48*'選項&amp;設定'!$J$6,0),IF(AND(D48='選項&amp;設定'!$K$7,$G$6='選項&amp;設定'!$C$5,G48&gt;('選項&amp;設定'!$I$6)),ROUNDDOWN(G48*'選項&amp;設定'!$J$7,0),IF(AND(D48&lt;&gt;'選項&amp;設定'!$K$7,$G$6='選項&amp;設定'!$C$7,G48&gt;20010),ROUNDDOWN(G48*10%,0),IF(AND(D48&lt;&gt;'選項&amp;設定'!$K$7,$G$6='選項&amp;設定'!$C$7,G48&lt;20011),0,IF(AND(D48&lt;&gt;'選項&amp;設定'!$K$7,$G$6='選項&amp;設定'!$C$8,G48&gt;20010),ROUNDDOWN(G48*10%,0),IF(AND(D48&lt;&gt;'選項&amp;設定'!$K$7,$G$6='選項&amp;設定'!$C$8,G48&lt;20011),0,IF(AND(D48&lt;&gt;'選項&amp;設定'!$K$7,$G$6='選項&amp;設定'!$C$9),0,ROUNDDOWN(G48*20%,0)))))))))</f>
        <v>0</v>
      </c>
      <c r="J48" s="49" t="str">
        <f>IF(D48='選項&amp;設定'!$K$8,"聲明當年度居留達183天"," ")</f>
        <v xml:space="preserve"> </v>
      </c>
      <c r="K48" s="50"/>
      <c r="L48" s="33"/>
      <c r="M48" s="64" t="str">
        <f t="shared" si="1"/>
        <v/>
      </c>
    </row>
    <row r="49" spans="1:13" ht="34.5" customHeight="1" x14ac:dyDescent="0.25">
      <c r="A49" s="29">
        <v>38</v>
      </c>
      <c r="B49" s="36"/>
      <c r="C49" s="33"/>
      <c r="D49" s="24"/>
      <c r="E49" s="24"/>
      <c r="F49" s="30"/>
      <c r="G49" s="30"/>
      <c r="H49" s="34">
        <f>IF($G$6=50,F49*'選項&amp;設定'!$G$4,0)</f>
        <v>0</v>
      </c>
      <c r="I49" s="34">
        <f>IF(AND(D49&lt;&gt;'選項&amp;設定'!$K$7,$G$6='選項&amp;設定'!$C$5),0,IF(AND(D49='選項&amp;設定'!$K$7,$G$6='選項&amp;設定'!$C$5,G49&lt;=('選項&amp;設定'!$I$6)),ROUNDDOWN(G49*'選項&amp;設定'!$J$6,0),IF(AND(D49='選項&amp;設定'!$K$7,$G$6='選項&amp;設定'!$C$5,G49&gt;('選項&amp;設定'!$I$6)),ROUNDDOWN(G49*'選項&amp;設定'!$J$7,0),IF(AND(D49&lt;&gt;'選項&amp;設定'!$K$7,$G$6='選項&amp;設定'!$C$7,G49&gt;20010),ROUNDDOWN(G49*10%,0),IF(AND(D49&lt;&gt;'選項&amp;設定'!$K$7,$G$6='選項&amp;設定'!$C$7,G49&lt;20011),0,IF(AND(D49&lt;&gt;'選項&amp;設定'!$K$7,$G$6='選項&amp;設定'!$C$8,G49&gt;20010),ROUNDDOWN(G49*10%,0),IF(AND(D49&lt;&gt;'選項&amp;設定'!$K$7,$G$6='選項&amp;設定'!$C$8,G49&lt;20011),0,IF(AND(D49&lt;&gt;'選項&amp;設定'!$K$7,$G$6='選項&amp;設定'!$C$9),0,ROUNDDOWN(G49*20%,0)))))))))</f>
        <v>0</v>
      </c>
      <c r="J49" s="49" t="str">
        <f>IF(D49='選項&amp;設定'!$K$8,"聲明當年度居留達183天"," ")</f>
        <v xml:space="preserve"> </v>
      </c>
      <c r="K49" s="50"/>
      <c r="L49" s="33"/>
      <c r="M49" s="64" t="str">
        <f t="shared" si="1"/>
        <v/>
      </c>
    </row>
    <row r="50" spans="1:13" ht="34.5" customHeight="1" x14ac:dyDescent="0.25">
      <c r="A50" s="29">
        <v>39</v>
      </c>
      <c r="B50" s="36"/>
      <c r="C50" s="33"/>
      <c r="D50" s="24"/>
      <c r="E50" s="24"/>
      <c r="F50" s="30"/>
      <c r="G50" s="30"/>
      <c r="H50" s="34">
        <f>IF($G$6=50,F50*'選項&amp;設定'!$G$4,0)</f>
        <v>0</v>
      </c>
      <c r="I50" s="34">
        <f>IF(AND(D50&lt;&gt;'選項&amp;設定'!$K$7,$G$6='選項&amp;設定'!$C$5),0,IF(AND(D50='選項&amp;設定'!$K$7,$G$6='選項&amp;設定'!$C$5,G50&lt;=('選項&amp;設定'!$I$6)),ROUNDDOWN(G50*'選項&amp;設定'!$J$6,0),IF(AND(D50='選項&amp;設定'!$K$7,$G$6='選項&amp;設定'!$C$5,G50&gt;('選項&amp;設定'!$I$6)),ROUNDDOWN(G50*'選項&amp;設定'!$J$7,0),IF(AND(D50&lt;&gt;'選項&amp;設定'!$K$7,$G$6='選項&amp;設定'!$C$7,G50&gt;20010),ROUNDDOWN(G50*10%,0),IF(AND(D50&lt;&gt;'選項&amp;設定'!$K$7,$G$6='選項&amp;設定'!$C$7,G50&lt;20011),0,IF(AND(D50&lt;&gt;'選項&amp;設定'!$K$7,$G$6='選項&amp;設定'!$C$8,G50&gt;20010),ROUNDDOWN(G50*10%,0),IF(AND(D50&lt;&gt;'選項&amp;設定'!$K$7,$G$6='選項&amp;設定'!$C$8,G50&lt;20011),0,IF(AND(D50&lt;&gt;'選項&amp;設定'!$K$7,$G$6='選項&amp;設定'!$C$9),0,ROUNDDOWN(G50*20%,0)))))))))</f>
        <v>0</v>
      </c>
      <c r="J50" s="49" t="str">
        <f>IF(D50='選項&amp;設定'!$K$8,"聲明當年度居留達183天"," ")</f>
        <v xml:space="preserve"> </v>
      </c>
      <c r="K50" s="50"/>
      <c r="L50" s="33"/>
      <c r="M50" s="64" t="str">
        <f t="shared" si="1"/>
        <v/>
      </c>
    </row>
    <row r="51" spans="1:13" ht="34.5" customHeight="1" x14ac:dyDescent="0.25">
      <c r="A51" s="29">
        <v>40</v>
      </c>
      <c r="B51" s="36"/>
      <c r="C51" s="33"/>
      <c r="D51" s="24"/>
      <c r="E51" s="24"/>
      <c r="F51" s="30"/>
      <c r="G51" s="30"/>
      <c r="H51" s="34">
        <f>IF($G$6=50,F51*'選項&amp;設定'!$G$4,0)</f>
        <v>0</v>
      </c>
      <c r="I51" s="34">
        <f>IF(AND(D51&lt;&gt;'選項&amp;設定'!$K$7,$G$6='選項&amp;設定'!$C$5),0,IF(AND(D51='選項&amp;設定'!$K$7,$G$6='選項&amp;設定'!$C$5,G51&lt;=('選項&amp;設定'!$I$6)),ROUNDDOWN(G51*'選項&amp;設定'!$J$6,0),IF(AND(D51='選項&amp;設定'!$K$7,$G$6='選項&amp;設定'!$C$5,G51&gt;('選項&amp;設定'!$I$6)),ROUNDDOWN(G51*'選項&amp;設定'!$J$7,0),IF(AND(D51&lt;&gt;'選項&amp;設定'!$K$7,$G$6='選項&amp;設定'!$C$7,G51&gt;20010),ROUNDDOWN(G51*10%,0),IF(AND(D51&lt;&gt;'選項&amp;設定'!$K$7,$G$6='選項&amp;設定'!$C$7,G51&lt;20011),0,IF(AND(D51&lt;&gt;'選項&amp;設定'!$K$7,$G$6='選項&amp;設定'!$C$8,G51&gt;20010),ROUNDDOWN(G51*10%,0),IF(AND(D51&lt;&gt;'選項&amp;設定'!$K$7,$G$6='選項&amp;設定'!$C$8,G51&lt;20011),0,IF(AND(D51&lt;&gt;'選項&amp;設定'!$K$7,$G$6='選項&amp;設定'!$C$9),0,ROUNDDOWN(G51*20%,0)))))))))</f>
        <v>0</v>
      </c>
      <c r="J51" s="49" t="str">
        <f>IF(D51='選項&amp;設定'!$K$8,"聲明當年度居留達183天"," ")</f>
        <v xml:space="preserve"> </v>
      </c>
      <c r="K51" s="50"/>
      <c r="L51" s="33"/>
      <c r="M51" s="64" t="str">
        <f t="shared" si="1"/>
        <v/>
      </c>
    </row>
    <row r="52" spans="1:13" ht="34.5" customHeight="1" x14ac:dyDescent="0.25">
      <c r="A52" s="29">
        <v>41</v>
      </c>
      <c r="B52" s="36"/>
      <c r="C52" s="33"/>
      <c r="D52" s="24"/>
      <c r="E52" s="24"/>
      <c r="F52" s="30"/>
      <c r="G52" s="30"/>
      <c r="H52" s="34">
        <f>IF($G$6=50,F52*'選項&amp;設定'!$G$4,0)</f>
        <v>0</v>
      </c>
      <c r="I52" s="34">
        <f>IF(AND(D52&lt;&gt;'選項&amp;設定'!$K$7,$G$6='選項&amp;設定'!$C$5),0,IF(AND(D52='選項&amp;設定'!$K$7,$G$6='選項&amp;設定'!$C$5,G52&lt;=('選項&amp;設定'!$I$6)),ROUNDDOWN(G52*'選項&amp;設定'!$J$6,0),IF(AND(D52='選項&amp;設定'!$K$7,$G$6='選項&amp;設定'!$C$5,G52&gt;('選項&amp;設定'!$I$6)),ROUNDDOWN(G52*'選項&amp;設定'!$J$7,0),IF(AND(D52&lt;&gt;'選項&amp;設定'!$K$7,$G$6='選項&amp;設定'!$C$7,G52&gt;20010),ROUNDDOWN(G52*10%,0),IF(AND(D52&lt;&gt;'選項&amp;設定'!$K$7,$G$6='選項&amp;設定'!$C$7,G52&lt;20011),0,IF(AND(D52&lt;&gt;'選項&amp;設定'!$K$7,$G$6='選項&amp;設定'!$C$8,G52&gt;20010),ROUNDDOWN(G52*10%,0),IF(AND(D52&lt;&gt;'選項&amp;設定'!$K$7,$G$6='選項&amp;設定'!$C$8,G52&lt;20011),0,IF(AND(D52&lt;&gt;'選項&amp;設定'!$K$7,$G$6='選項&amp;設定'!$C$9),0,ROUNDDOWN(G52*20%,0)))))))))</f>
        <v>0</v>
      </c>
      <c r="J52" s="49" t="str">
        <f>IF(D52='選項&amp;設定'!$K$8,"聲明當年度居留達183天"," ")</f>
        <v xml:space="preserve"> </v>
      </c>
      <c r="K52" s="50"/>
      <c r="L52" s="33"/>
      <c r="M52" s="64" t="str">
        <f t="shared" si="1"/>
        <v/>
      </c>
    </row>
    <row r="53" spans="1:13" ht="34.5" customHeight="1" x14ac:dyDescent="0.25">
      <c r="A53" s="29">
        <v>42</v>
      </c>
      <c r="B53" s="36"/>
      <c r="C53" s="33"/>
      <c r="D53" s="24"/>
      <c r="E53" s="24"/>
      <c r="F53" s="30"/>
      <c r="G53" s="30"/>
      <c r="H53" s="34">
        <f>IF($G$6=50,F53*'選項&amp;設定'!$G$4,0)</f>
        <v>0</v>
      </c>
      <c r="I53" s="34">
        <f>IF(AND(D53&lt;&gt;'選項&amp;設定'!$K$7,$G$6='選項&amp;設定'!$C$5),0,IF(AND(D53='選項&amp;設定'!$K$7,$G$6='選項&amp;設定'!$C$5,G53&lt;=('選項&amp;設定'!$I$6)),ROUNDDOWN(G53*'選項&amp;設定'!$J$6,0),IF(AND(D53='選項&amp;設定'!$K$7,$G$6='選項&amp;設定'!$C$5,G53&gt;('選項&amp;設定'!$I$6)),ROUNDDOWN(G53*'選項&amp;設定'!$J$7,0),IF(AND(D53&lt;&gt;'選項&amp;設定'!$K$7,$G$6='選項&amp;設定'!$C$7,G53&gt;20010),ROUNDDOWN(G53*10%,0),IF(AND(D53&lt;&gt;'選項&amp;設定'!$K$7,$G$6='選項&amp;設定'!$C$7,G53&lt;20011),0,IF(AND(D53&lt;&gt;'選項&amp;設定'!$K$7,$G$6='選項&amp;設定'!$C$8,G53&gt;20010),ROUNDDOWN(G53*10%,0),IF(AND(D53&lt;&gt;'選項&amp;設定'!$K$7,$G$6='選項&amp;設定'!$C$8,G53&lt;20011),0,IF(AND(D53&lt;&gt;'選項&amp;設定'!$K$7,$G$6='選項&amp;設定'!$C$9),0,ROUNDDOWN(G53*20%,0)))))))))</f>
        <v>0</v>
      </c>
      <c r="J53" s="49" t="str">
        <f>IF(D53='選項&amp;設定'!$K$8,"聲明當年度居留達183天"," ")</f>
        <v xml:space="preserve"> </v>
      </c>
      <c r="K53" s="50"/>
      <c r="L53" s="33"/>
      <c r="M53" s="64" t="str">
        <f t="shared" si="1"/>
        <v/>
      </c>
    </row>
    <row r="54" spans="1:13" ht="34.5" customHeight="1" x14ac:dyDescent="0.25">
      <c r="A54" s="29">
        <v>43</v>
      </c>
      <c r="B54" s="36"/>
      <c r="C54" s="33"/>
      <c r="D54" s="24"/>
      <c r="E54" s="24"/>
      <c r="F54" s="30"/>
      <c r="G54" s="30"/>
      <c r="H54" s="34">
        <f>IF($G$6=50,F54*'選項&amp;設定'!$G$4,0)</f>
        <v>0</v>
      </c>
      <c r="I54" s="34">
        <f>IF(AND(D54&lt;&gt;'選項&amp;設定'!$K$7,$G$6='選項&amp;設定'!$C$5),0,IF(AND(D54='選項&amp;設定'!$K$7,$G$6='選項&amp;設定'!$C$5,G54&lt;=('選項&amp;設定'!$I$6)),ROUNDDOWN(G54*'選項&amp;設定'!$J$6,0),IF(AND(D54='選項&amp;設定'!$K$7,$G$6='選項&amp;設定'!$C$5,G54&gt;('選項&amp;設定'!$I$6)),ROUNDDOWN(G54*'選項&amp;設定'!$J$7,0),IF(AND(D54&lt;&gt;'選項&amp;設定'!$K$7,$G$6='選項&amp;設定'!$C$7,G54&gt;20010),ROUNDDOWN(G54*10%,0),IF(AND(D54&lt;&gt;'選項&amp;設定'!$K$7,$G$6='選項&amp;設定'!$C$7,G54&lt;20011),0,IF(AND(D54&lt;&gt;'選項&amp;設定'!$K$7,$G$6='選項&amp;設定'!$C$8,G54&gt;20010),ROUNDDOWN(G54*10%,0),IF(AND(D54&lt;&gt;'選項&amp;設定'!$K$7,$G$6='選項&amp;設定'!$C$8,G54&lt;20011),0,IF(AND(D54&lt;&gt;'選項&amp;設定'!$K$7,$G$6='選項&amp;設定'!$C$9),0,ROUNDDOWN(G54*20%,0)))))))))</f>
        <v>0</v>
      </c>
      <c r="J54" s="49" t="str">
        <f>IF(D54='選項&amp;設定'!$K$8,"聲明當年度居留達183天"," ")</f>
        <v xml:space="preserve"> </v>
      </c>
      <c r="K54" s="50"/>
      <c r="L54" s="33"/>
      <c r="M54" s="64" t="str">
        <f t="shared" si="1"/>
        <v/>
      </c>
    </row>
    <row r="55" spans="1:13" ht="34.5" customHeight="1" x14ac:dyDescent="0.25">
      <c r="A55" s="29">
        <v>44</v>
      </c>
      <c r="B55" s="36"/>
      <c r="C55" s="33"/>
      <c r="D55" s="24"/>
      <c r="E55" s="24"/>
      <c r="F55" s="30"/>
      <c r="G55" s="30"/>
      <c r="H55" s="34">
        <f>IF($G$6=50,F55*'選項&amp;設定'!$G$4,0)</f>
        <v>0</v>
      </c>
      <c r="I55" s="34">
        <f>IF(AND(D55&lt;&gt;'選項&amp;設定'!$K$7,$G$6='選項&amp;設定'!$C$5),0,IF(AND(D55='選項&amp;設定'!$K$7,$G$6='選項&amp;設定'!$C$5,G55&lt;=('選項&amp;設定'!$I$6)),ROUNDDOWN(G55*'選項&amp;設定'!$J$6,0),IF(AND(D55='選項&amp;設定'!$K$7,$G$6='選項&amp;設定'!$C$5,G55&gt;('選項&amp;設定'!$I$6)),ROUNDDOWN(G55*'選項&amp;設定'!$J$7,0),IF(AND(D55&lt;&gt;'選項&amp;設定'!$K$7,$G$6='選項&amp;設定'!$C$7,G55&gt;20010),ROUNDDOWN(G55*10%,0),IF(AND(D55&lt;&gt;'選項&amp;設定'!$K$7,$G$6='選項&amp;設定'!$C$7,G55&lt;20011),0,IF(AND(D55&lt;&gt;'選項&amp;設定'!$K$7,$G$6='選項&amp;設定'!$C$8,G55&gt;20010),ROUNDDOWN(G55*10%,0),IF(AND(D55&lt;&gt;'選項&amp;設定'!$K$7,$G$6='選項&amp;設定'!$C$8,G55&lt;20011),0,IF(AND(D55&lt;&gt;'選項&amp;設定'!$K$7,$G$6='選項&amp;設定'!$C$9),0,ROUNDDOWN(G55*20%,0)))))))))</f>
        <v>0</v>
      </c>
      <c r="J55" s="49" t="str">
        <f>IF(D55='選項&amp;設定'!$K$8,"聲明當年度居留達183天"," ")</f>
        <v xml:space="preserve"> </v>
      </c>
      <c r="K55" s="50"/>
      <c r="L55" s="33"/>
      <c r="M55" s="64" t="str">
        <f t="shared" si="1"/>
        <v/>
      </c>
    </row>
    <row r="56" spans="1:13" ht="34.5" customHeight="1" x14ac:dyDescent="0.25">
      <c r="A56" s="29">
        <v>45</v>
      </c>
      <c r="B56" s="36"/>
      <c r="C56" s="33"/>
      <c r="D56" s="24"/>
      <c r="E56" s="24"/>
      <c r="F56" s="30"/>
      <c r="G56" s="30"/>
      <c r="H56" s="34">
        <f>IF($G$6=50,F56*'選項&amp;設定'!$G$4,0)</f>
        <v>0</v>
      </c>
      <c r="I56" s="34">
        <f>IF(AND(D56&lt;&gt;'選項&amp;設定'!$K$7,$G$6='選項&amp;設定'!$C$5),0,IF(AND(D56='選項&amp;設定'!$K$7,$G$6='選項&amp;設定'!$C$5,G56&lt;=('選項&amp;設定'!$I$6)),ROUNDDOWN(G56*'選項&amp;設定'!$J$6,0),IF(AND(D56='選項&amp;設定'!$K$7,$G$6='選項&amp;設定'!$C$5,G56&gt;('選項&amp;設定'!$I$6)),ROUNDDOWN(G56*'選項&amp;設定'!$J$7,0),IF(AND(D56&lt;&gt;'選項&amp;設定'!$K$7,$G$6='選項&amp;設定'!$C$7,G56&gt;20010),ROUNDDOWN(G56*10%,0),IF(AND(D56&lt;&gt;'選項&amp;設定'!$K$7,$G$6='選項&amp;設定'!$C$7,G56&lt;20011),0,IF(AND(D56&lt;&gt;'選項&amp;設定'!$K$7,$G$6='選項&amp;設定'!$C$8,G56&gt;20010),ROUNDDOWN(G56*10%,0),IF(AND(D56&lt;&gt;'選項&amp;設定'!$K$7,$G$6='選項&amp;設定'!$C$8,G56&lt;20011),0,IF(AND(D56&lt;&gt;'選項&amp;設定'!$K$7,$G$6='選項&amp;設定'!$C$9),0,ROUNDDOWN(G56*20%,0)))))))))</f>
        <v>0</v>
      </c>
      <c r="J56" s="49" t="str">
        <f>IF(D56='選項&amp;設定'!$K$8,"聲明當年度居留達183天"," ")</f>
        <v xml:space="preserve"> </v>
      </c>
      <c r="K56" s="50"/>
      <c r="L56" s="33"/>
      <c r="M56" s="64" t="str">
        <f t="shared" si="1"/>
        <v/>
      </c>
    </row>
    <row r="57" spans="1:13" ht="34.5" customHeight="1" x14ac:dyDescent="0.25">
      <c r="A57" s="29">
        <v>46</v>
      </c>
      <c r="B57" s="36"/>
      <c r="C57" s="33"/>
      <c r="D57" s="24"/>
      <c r="E57" s="24"/>
      <c r="F57" s="30"/>
      <c r="G57" s="30"/>
      <c r="H57" s="34">
        <f>IF($G$6=50,F57*'選項&amp;設定'!$G$4,0)</f>
        <v>0</v>
      </c>
      <c r="I57" s="34">
        <f>IF(AND(D57&lt;&gt;'選項&amp;設定'!$K$7,$G$6='選項&amp;設定'!$C$5),0,IF(AND(D57='選項&amp;設定'!$K$7,$G$6='選項&amp;設定'!$C$5,G57&lt;=('選項&amp;設定'!$I$6)),ROUNDDOWN(G57*'選項&amp;設定'!$J$6,0),IF(AND(D57='選項&amp;設定'!$K$7,$G$6='選項&amp;設定'!$C$5,G57&gt;('選項&amp;設定'!$I$6)),ROUNDDOWN(G57*'選項&amp;設定'!$J$7,0),IF(AND(D57&lt;&gt;'選項&amp;設定'!$K$7,$G$6='選項&amp;設定'!$C$7,G57&gt;20010),ROUNDDOWN(G57*10%,0),IF(AND(D57&lt;&gt;'選項&amp;設定'!$K$7,$G$6='選項&amp;設定'!$C$7,G57&lt;20011),0,IF(AND(D57&lt;&gt;'選項&amp;設定'!$K$7,$G$6='選項&amp;設定'!$C$8,G57&gt;20010),ROUNDDOWN(G57*10%,0),IF(AND(D57&lt;&gt;'選項&amp;設定'!$K$7,$G$6='選項&amp;設定'!$C$8,G57&lt;20011),0,IF(AND(D57&lt;&gt;'選項&amp;設定'!$K$7,$G$6='選項&amp;設定'!$C$9),0,ROUNDDOWN(G57*20%,0)))))))))</f>
        <v>0</v>
      </c>
      <c r="J57" s="49" t="str">
        <f>IF(D57='選項&amp;設定'!$K$8,"聲明當年度居留達183天"," ")</f>
        <v xml:space="preserve"> </v>
      </c>
      <c r="K57" s="50"/>
      <c r="L57" s="33"/>
      <c r="M57" s="64" t="str">
        <f t="shared" si="1"/>
        <v/>
      </c>
    </row>
    <row r="58" spans="1:13" ht="34.5" customHeight="1" x14ac:dyDescent="0.25">
      <c r="A58" s="29">
        <v>47</v>
      </c>
      <c r="B58" s="36"/>
      <c r="C58" s="33"/>
      <c r="D58" s="24"/>
      <c r="E58" s="24"/>
      <c r="F58" s="30"/>
      <c r="G58" s="30"/>
      <c r="H58" s="34">
        <f>IF($G$6=50,F58*'選項&amp;設定'!$G$4,0)</f>
        <v>0</v>
      </c>
      <c r="I58" s="34">
        <f>IF(AND(D58&lt;&gt;'選項&amp;設定'!$K$7,$G$6='選項&amp;設定'!$C$5),0,IF(AND(D58='選項&amp;設定'!$K$7,$G$6='選項&amp;設定'!$C$5,G58&lt;=('選項&amp;設定'!$I$6)),ROUNDDOWN(G58*'選項&amp;設定'!$J$6,0),IF(AND(D58='選項&amp;設定'!$K$7,$G$6='選項&amp;設定'!$C$5,G58&gt;('選項&amp;設定'!$I$6)),ROUNDDOWN(G58*'選項&amp;設定'!$J$7,0),IF(AND(D58&lt;&gt;'選項&amp;設定'!$K$7,$G$6='選項&amp;設定'!$C$7,G58&gt;20010),ROUNDDOWN(G58*10%,0),IF(AND(D58&lt;&gt;'選項&amp;設定'!$K$7,$G$6='選項&amp;設定'!$C$7,G58&lt;20011),0,IF(AND(D58&lt;&gt;'選項&amp;設定'!$K$7,$G$6='選項&amp;設定'!$C$8,G58&gt;20010),ROUNDDOWN(G58*10%,0),IF(AND(D58&lt;&gt;'選項&amp;設定'!$K$7,$G$6='選項&amp;設定'!$C$8,G58&lt;20011),0,IF(AND(D58&lt;&gt;'選項&amp;設定'!$K$7,$G$6='選項&amp;設定'!$C$9),0,ROUNDDOWN(G58*20%,0)))))))))</f>
        <v>0</v>
      </c>
      <c r="J58" s="49" t="str">
        <f>IF(D58='選項&amp;設定'!$K$8,"聲明當年度居留達183天"," ")</f>
        <v xml:space="preserve"> </v>
      </c>
      <c r="K58" s="50"/>
      <c r="L58" s="33"/>
      <c r="M58" s="64" t="str">
        <f t="shared" si="1"/>
        <v/>
      </c>
    </row>
    <row r="59" spans="1:13" ht="34.5" customHeight="1" x14ac:dyDescent="0.25">
      <c r="A59" s="29">
        <v>48</v>
      </c>
      <c r="B59" s="36"/>
      <c r="C59" s="33"/>
      <c r="D59" s="24"/>
      <c r="E59" s="24"/>
      <c r="F59" s="30"/>
      <c r="G59" s="30"/>
      <c r="H59" s="34">
        <f>IF($G$6=50,F59*'選項&amp;設定'!$G$4,0)</f>
        <v>0</v>
      </c>
      <c r="I59" s="34">
        <f>IF(AND(D59&lt;&gt;'選項&amp;設定'!$K$7,$G$6='選項&amp;設定'!$C$5),0,IF(AND(D59='選項&amp;設定'!$K$7,$G$6='選項&amp;設定'!$C$5,G59&lt;=('選項&amp;設定'!$I$6)),ROUNDDOWN(G59*'選項&amp;設定'!$J$6,0),IF(AND(D59='選項&amp;設定'!$K$7,$G$6='選項&amp;設定'!$C$5,G59&gt;('選項&amp;設定'!$I$6)),ROUNDDOWN(G59*'選項&amp;設定'!$J$7,0),IF(AND(D59&lt;&gt;'選項&amp;設定'!$K$7,$G$6='選項&amp;設定'!$C$7,G59&gt;20010),ROUNDDOWN(G59*10%,0),IF(AND(D59&lt;&gt;'選項&amp;設定'!$K$7,$G$6='選項&amp;設定'!$C$7,G59&lt;20011),0,IF(AND(D59&lt;&gt;'選項&amp;設定'!$K$7,$G$6='選項&amp;設定'!$C$8,G59&gt;20010),ROUNDDOWN(G59*10%,0),IF(AND(D59&lt;&gt;'選項&amp;設定'!$K$7,$G$6='選項&amp;設定'!$C$8,G59&lt;20011),0,IF(AND(D59&lt;&gt;'選項&amp;設定'!$K$7,$G$6='選項&amp;設定'!$C$9),0,ROUNDDOWN(G59*20%,0)))))))))</f>
        <v>0</v>
      </c>
      <c r="J59" s="49" t="str">
        <f>IF(D59='選項&amp;設定'!$K$8,"聲明當年度居留達183天"," ")</f>
        <v xml:space="preserve"> </v>
      </c>
      <c r="K59" s="50"/>
      <c r="L59" s="33"/>
      <c r="M59" s="64" t="str">
        <f t="shared" si="1"/>
        <v/>
      </c>
    </row>
    <row r="60" spans="1:13" ht="34.5" customHeight="1" x14ac:dyDescent="0.25">
      <c r="A60" s="29">
        <v>49</v>
      </c>
      <c r="B60" s="36"/>
      <c r="C60" s="33"/>
      <c r="D60" s="24"/>
      <c r="E60" s="24"/>
      <c r="F60" s="30"/>
      <c r="G60" s="30"/>
      <c r="H60" s="34">
        <f>IF($G$6=50,F60*'選項&amp;設定'!$G$4,0)</f>
        <v>0</v>
      </c>
      <c r="I60" s="34">
        <f>IF(AND(D60&lt;&gt;'選項&amp;設定'!$K$7,$G$6='選項&amp;設定'!$C$5),0,IF(AND(D60='選項&amp;設定'!$K$7,$G$6='選項&amp;設定'!$C$5,G60&lt;=('選項&amp;設定'!$I$6)),ROUNDDOWN(G60*'選項&amp;設定'!$J$6,0),IF(AND(D60='選項&amp;設定'!$K$7,$G$6='選項&amp;設定'!$C$5,G60&gt;('選項&amp;設定'!$I$6)),ROUNDDOWN(G60*'選項&amp;設定'!$J$7,0),IF(AND(D60&lt;&gt;'選項&amp;設定'!$K$7,$G$6='選項&amp;設定'!$C$7,G60&gt;20010),ROUNDDOWN(G60*10%,0),IF(AND(D60&lt;&gt;'選項&amp;設定'!$K$7,$G$6='選項&amp;設定'!$C$7,G60&lt;20011),0,IF(AND(D60&lt;&gt;'選項&amp;設定'!$K$7,$G$6='選項&amp;設定'!$C$8,G60&gt;20010),ROUNDDOWN(G60*10%,0),IF(AND(D60&lt;&gt;'選項&amp;設定'!$K$7,$G$6='選項&amp;設定'!$C$8,G60&lt;20011),0,IF(AND(D60&lt;&gt;'選項&amp;設定'!$K$7,$G$6='選項&amp;設定'!$C$9),0,ROUNDDOWN(G60*20%,0)))))))))</f>
        <v>0</v>
      </c>
      <c r="J60" s="49" t="str">
        <f>IF(D60='選項&amp;設定'!$K$8,"聲明當年度居留達183天"," ")</f>
        <v xml:space="preserve"> </v>
      </c>
      <c r="K60" s="50"/>
      <c r="L60" s="33"/>
      <c r="M60" s="64" t="str">
        <f t="shared" si="1"/>
        <v/>
      </c>
    </row>
    <row r="61" spans="1:13" ht="34.5" customHeight="1" x14ac:dyDescent="0.25">
      <c r="A61" s="29">
        <v>50</v>
      </c>
      <c r="B61" s="36"/>
      <c r="C61" s="33"/>
      <c r="D61" s="24"/>
      <c r="E61" s="24"/>
      <c r="F61" s="30"/>
      <c r="G61" s="30"/>
      <c r="H61" s="34">
        <f>IF($G$6=50,F61*'選項&amp;設定'!$G$4,0)</f>
        <v>0</v>
      </c>
      <c r="I61" s="34">
        <f>IF(AND(D61&lt;&gt;'選項&amp;設定'!$K$7,$G$6='選項&amp;設定'!$C$5),0,IF(AND(D61='選項&amp;設定'!$K$7,$G$6='選項&amp;設定'!$C$5,G61&lt;=('選項&amp;設定'!$I$6)),ROUNDDOWN(G61*'選項&amp;設定'!$J$6,0),IF(AND(D61='選項&amp;設定'!$K$7,$G$6='選項&amp;設定'!$C$5,G61&gt;('選項&amp;設定'!$I$6)),ROUNDDOWN(G61*'選項&amp;設定'!$J$7,0),IF(AND(D61&lt;&gt;'選項&amp;設定'!$K$7,$G$6='選項&amp;設定'!$C$7,G61&gt;20010),ROUNDDOWN(G61*10%,0),IF(AND(D61&lt;&gt;'選項&amp;設定'!$K$7,$G$6='選項&amp;設定'!$C$7,G61&lt;20011),0,IF(AND(D61&lt;&gt;'選項&amp;設定'!$K$7,$G$6='選項&amp;設定'!$C$8,G61&gt;20010),ROUNDDOWN(G61*10%,0),IF(AND(D61&lt;&gt;'選項&amp;設定'!$K$7,$G$6='選項&amp;設定'!$C$8,G61&lt;20011),0,IF(AND(D61&lt;&gt;'選項&amp;設定'!$K$7,$G$6='選項&amp;設定'!$C$9),0,ROUNDDOWN(G61*20%,0)))))))))</f>
        <v>0</v>
      </c>
      <c r="J61" s="49" t="str">
        <f>IF(D61='選項&amp;設定'!$K$8,"聲明當年度居留達183天"," ")</f>
        <v xml:space="preserve"> </v>
      </c>
      <c r="K61" s="50"/>
      <c r="L61" s="33"/>
      <c r="M61" s="64" t="str">
        <f t="shared" si="1"/>
        <v/>
      </c>
    </row>
    <row r="62" spans="1:13" ht="33" customHeight="1" x14ac:dyDescent="0.25">
      <c r="A62" s="165" t="s">
        <v>39</v>
      </c>
      <c r="B62" s="165"/>
      <c r="C62" s="165"/>
      <c r="D62" s="165"/>
      <c r="E62" s="165"/>
      <c r="F62" s="32">
        <f>SUM(F12:F61)</f>
        <v>0</v>
      </c>
      <c r="G62" s="32">
        <f t="shared" ref="G62:I62" si="2">SUM(G12:G61)</f>
        <v>0</v>
      </c>
      <c r="H62" s="32">
        <f t="shared" si="2"/>
        <v>0</v>
      </c>
      <c r="I62" s="32">
        <f t="shared" si="2"/>
        <v>0</v>
      </c>
      <c r="J62" s="166"/>
      <c r="K62" s="167"/>
      <c r="L62" s="51"/>
    </row>
    <row r="63" spans="1:13" s="37" customFormat="1" ht="24" customHeight="1" x14ac:dyDescent="0.25">
      <c r="A63" s="168"/>
      <c r="B63" s="168"/>
      <c r="C63" s="81"/>
      <c r="E63" s="76"/>
      <c r="F63" s="187"/>
      <c r="G63" s="187"/>
      <c r="H63" s="38"/>
      <c r="I63" s="38"/>
      <c r="J63" s="38"/>
      <c r="K63" s="38"/>
      <c r="L63" s="60" t="s">
        <v>71</v>
      </c>
    </row>
    <row r="64" spans="1:13" s="37" customFormat="1" ht="19.8" customHeight="1" x14ac:dyDescent="0.25">
      <c r="A64" s="170" t="s">
        <v>52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</row>
    <row r="65" spans="1:12" ht="20.25" customHeight="1" x14ac:dyDescent="0.25">
      <c r="A65" s="149" t="s">
        <v>17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</row>
    <row r="66" spans="1:12" s="28" customFormat="1" ht="16.2" customHeight="1" x14ac:dyDescent="0.25">
      <c r="A66" s="145" t="s">
        <v>34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</row>
    <row r="67" spans="1:12" s="28" customFormat="1" ht="16.2" customHeight="1" x14ac:dyDescent="0.25">
      <c r="A67" s="144" t="s">
        <v>41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</row>
    <row r="68" spans="1:12" s="28" customFormat="1" ht="16.2" customHeight="1" x14ac:dyDescent="0.25">
      <c r="A68" s="144" t="s">
        <v>36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</row>
    <row r="69" spans="1:12" s="28" customFormat="1" ht="16.2" customHeight="1" x14ac:dyDescent="0.25">
      <c r="A69" s="144" t="str">
        <f>"4.外僑非居住者，所得類別50應按每月薪資給付額≦NT$"&amp;'選項&amp;設定'!I6&amp;"扣取6%稅額，每月薪資給付額≧NT$"&amp;'選項&amp;設定'!I6+1&amp;"扣取18%稅額並檢附居留證或護照影本。"</f>
        <v>4.外僑非居住者，所得類別50應按每月薪資給付額≦NT$44250扣取6%稅額，每月薪資給付額≧NT$44251扣取18%稅額並檢附居留證或護照影本。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</row>
    <row r="70" spans="1:12" s="28" customFormat="1" ht="14.25" customHeight="1" x14ac:dyDescent="0.25">
      <c r="A70" s="145" t="s">
        <v>38</v>
      </c>
      <c r="B70" s="145"/>
      <c r="C70" s="145"/>
      <c r="D70" s="145"/>
      <c r="E70" s="145"/>
      <c r="F70" s="151" t="s">
        <v>37</v>
      </c>
      <c r="G70" s="151"/>
      <c r="H70" s="152" t="s">
        <v>33</v>
      </c>
      <c r="I70" s="152"/>
      <c r="J70" s="152"/>
      <c r="K70" s="152"/>
      <c r="L70" s="152"/>
    </row>
  </sheetData>
  <sheetProtection sheet="1" objects="1" scenarios="1" selectLockedCells="1" selectUnlockedCells="1"/>
  <mergeCells count="35">
    <mergeCell ref="A68:L68"/>
    <mergeCell ref="A69:L69"/>
    <mergeCell ref="A70:E70"/>
    <mergeCell ref="F70:G70"/>
    <mergeCell ref="H70:L70"/>
    <mergeCell ref="A67:L67"/>
    <mergeCell ref="H9:H10"/>
    <mergeCell ref="I9:I11"/>
    <mergeCell ref="J9:K11"/>
    <mergeCell ref="L9:L11"/>
    <mergeCell ref="A62:E62"/>
    <mergeCell ref="J62:K62"/>
    <mergeCell ref="A63:B63"/>
    <mergeCell ref="F63:G63"/>
    <mergeCell ref="A64:L64"/>
    <mergeCell ref="A65:L65"/>
    <mergeCell ref="A66:L66"/>
    <mergeCell ref="A6:B6"/>
    <mergeCell ref="C6:D6"/>
    <mergeCell ref="E6:F6"/>
    <mergeCell ref="I6:J6"/>
    <mergeCell ref="A9:A11"/>
    <mergeCell ref="B9:B11"/>
    <mergeCell ref="C9:C10"/>
    <mergeCell ref="D9:D11"/>
    <mergeCell ref="E9:E11"/>
    <mergeCell ref="F9:G10"/>
    <mergeCell ref="A1:D1"/>
    <mergeCell ref="A2:L2"/>
    <mergeCell ref="A3:L3"/>
    <mergeCell ref="A4:B4"/>
    <mergeCell ref="A5:B5"/>
    <mergeCell ref="C5:E5"/>
    <mergeCell ref="G5:H5"/>
    <mergeCell ref="G4:H4"/>
  </mergeCells>
  <phoneticPr fontId="8" type="noConversion"/>
  <conditionalFormatting sqref="C12:C21">
    <cfRule type="expression" dxfId="27" priority="7">
      <formula>LEN(C12)&lt;&gt;10</formula>
    </cfRule>
  </conditionalFormatting>
  <conditionalFormatting sqref="C12">
    <cfRule type="containsBlanks" dxfId="26" priority="6">
      <formula>LEN(TRIM(C12))=0</formula>
    </cfRule>
  </conditionalFormatting>
  <conditionalFormatting sqref="C13:C21">
    <cfRule type="containsBlanks" dxfId="25" priority="5">
      <formula>LEN(TRIM(C13))=0</formula>
    </cfRule>
  </conditionalFormatting>
  <conditionalFormatting sqref="C12">
    <cfRule type="containsBlanks" dxfId="24" priority="4">
      <formula>LEN(TRIM(C12))=0</formula>
    </cfRule>
  </conditionalFormatting>
  <conditionalFormatting sqref="C12">
    <cfRule type="containsBlanks" dxfId="23" priority="3">
      <formula>LEN(TRIM(C12))=0</formula>
    </cfRule>
  </conditionalFormatting>
  <conditionalFormatting sqref="C22:C61">
    <cfRule type="expression" dxfId="22" priority="2">
      <formula>LEN(C22)&lt;&gt;10</formula>
    </cfRule>
  </conditionalFormatting>
  <conditionalFormatting sqref="C22:C61">
    <cfRule type="containsBlanks" dxfId="21" priority="1">
      <formula>LEN(TRIM(C22))=0</formula>
    </cfRule>
  </conditionalFormatting>
  <hyperlinks>
    <hyperlink ref="F70" r:id="rId1" xr:uid="{00000000-0004-0000-0600-000000000000}"/>
  </hyperlinks>
  <printOptions horizontalCentered="1"/>
  <pageMargins left="0.70866141732283472" right="0.70866141732283472" top="0.74803149606299213" bottom="0.74803149606299213" header="0.31496062992125984" footer="0.51181102362204722"/>
  <pageSetup paperSize="9" scale="69" fitToHeight="0" orientation="landscape" r:id="rId2"/>
  <headerFooter>
    <oddFooter>&amp;L&amp;"標楷體,標準"&amp;14承辦單位:&amp;C&amp;"標楷體,標準"&amp;14承辦人核章/分機:&amp;R&amp;P/&amp;N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'選項&amp;設定'!$K$5:$K$8</xm:f>
          </x14:formula1>
          <xm:sqref>D12:D61</xm:sqref>
        </x14:dataValidation>
        <x14:dataValidation type="list" allowBlank="1" showInputMessage="1" showErrorMessage="1" xr:uid="{00000000-0002-0000-0600-000001000000}">
          <x14:formula1>
            <xm:f>'選項&amp;設定'!$E$5:$E$9</xm:f>
          </x14:formula1>
          <xm:sqref>C6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70"/>
  <sheetViews>
    <sheetView showGridLines="0" zoomScale="90" zoomScaleNormal="90" workbookViewId="0">
      <selection activeCell="A2" sqref="A2:L2"/>
    </sheetView>
  </sheetViews>
  <sheetFormatPr defaultColWidth="8.77734375" defaultRowHeight="13.8" x14ac:dyDescent="0.25"/>
  <cols>
    <col min="1" max="1" width="5.77734375" style="2" bestFit="1" customWidth="1"/>
    <col min="2" max="2" width="18.6640625" style="2" customWidth="1"/>
    <col min="3" max="3" width="25.77734375" style="2" customWidth="1"/>
    <col min="4" max="4" width="21.33203125" style="2" customWidth="1"/>
    <col min="5" max="5" width="35.44140625" style="2" customWidth="1"/>
    <col min="6" max="7" width="14" style="2" customWidth="1"/>
    <col min="8" max="8" width="17.33203125" style="2" customWidth="1"/>
    <col min="9" max="9" width="17.77734375" style="2" customWidth="1"/>
    <col min="10" max="10" width="11.77734375" style="2" customWidth="1"/>
    <col min="11" max="12" width="14.44140625" style="2" customWidth="1"/>
    <col min="13" max="13" width="8.77734375" style="2" customWidth="1"/>
    <col min="14" max="14" width="8.77734375" style="2"/>
    <col min="15" max="15" width="8.77734375" style="2" customWidth="1"/>
    <col min="16" max="16384" width="8.77734375" style="2"/>
  </cols>
  <sheetData>
    <row r="1" spans="1:16" ht="33.6" customHeight="1" x14ac:dyDescent="0.25">
      <c r="A1" s="185" t="str">
        <f>"※本表單適用年度：  "&amp;'選項&amp;設定'!D1&amp;"　年度"</f>
        <v>※本表單適用年度：  115　年度</v>
      </c>
      <c r="B1" s="185"/>
      <c r="C1" s="185"/>
      <c r="D1" s="185"/>
      <c r="E1" s="78"/>
      <c r="F1" s="78"/>
      <c r="G1" s="78"/>
      <c r="H1" s="78"/>
      <c r="I1" s="78"/>
      <c r="J1" s="78"/>
      <c r="K1" s="78"/>
      <c r="L1" s="78"/>
    </row>
    <row r="2" spans="1:16" ht="27" customHeight="1" x14ac:dyDescent="0.25">
      <c r="A2" s="118" t="s">
        <v>67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6" ht="21" customHeight="1" x14ac:dyDescent="0.25">
      <c r="A3" s="186" t="s">
        <v>73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6" ht="21" customHeight="1" x14ac:dyDescent="0.25">
      <c r="A4" s="172" t="s">
        <v>29</v>
      </c>
      <c r="B4" s="172"/>
      <c r="C4" s="86"/>
      <c r="D4" s="84" t="s">
        <v>96</v>
      </c>
      <c r="E4" s="86"/>
      <c r="F4" s="95" t="s">
        <v>97</v>
      </c>
      <c r="G4" s="184"/>
      <c r="H4" s="184"/>
      <c r="I4" s="54"/>
      <c r="J4" s="54"/>
      <c r="K4" s="54"/>
    </row>
    <row r="5" spans="1:16" ht="30" customHeight="1" x14ac:dyDescent="0.25">
      <c r="A5" s="172" t="s">
        <v>30</v>
      </c>
      <c r="B5" s="172"/>
      <c r="C5" s="183"/>
      <c r="D5" s="183"/>
      <c r="E5" s="183"/>
      <c r="F5" s="84" t="s">
        <v>32</v>
      </c>
      <c r="G5" s="184"/>
      <c r="H5" s="184"/>
      <c r="I5" s="5" t="s">
        <v>40</v>
      </c>
      <c r="J5" s="35"/>
      <c r="K5" s="57"/>
    </row>
    <row r="6" spans="1:16" ht="22.2" customHeight="1" x14ac:dyDescent="0.25">
      <c r="A6" s="172" t="s">
        <v>10</v>
      </c>
      <c r="B6" s="172"/>
      <c r="C6" s="173" t="s">
        <v>4</v>
      </c>
      <c r="D6" s="173"/>
      <c r="E6" s="172" t="s">
        <v>9</v>
      </c>
      <c r="F6" s="172"/>
      <c r="G6" s="4" t="str">
        <f>VLOOKUP(C6,'選項&amp;設定'!$B$4:$F$9,2,FALSE)</f>
        <v>9B</v>
      </c>
      <c r="H6" s="3" t="str">
        <f>VLOOKUP(C6,'選項&amp;設定'!$B$4:$F$9,3,FALSE)</f>
        <v>演講稿費</v>
      </c>
      <c r="I6" s="174" t="str">
        <f>VLOOKUP(C6,'選項&amp;設定'!$B$4:$F$9,5,FALSE)</f>
        <v xml:space="preserve"> </v>
      </c>
      <c r="J6" s="174"/>
      <c r="K6" s="85"/>
    </row>
    <row r="7" spans="1:16" ht="22.2" customHeight="1" x14ac:dyDescent="0.25">
      <c r="E7" s="84" t="s">
        <v>95</v>
      </c>
      <c r="F7" s="94">
        <f>SUM(F12:F61)</f>
        <v>0</v>
      </c>
      <c r="G7" s="94">
        <f t="shared" ref="G7:I7" si="0">SUM(G12:G61)</f>
        <v>0</v>
      </c>
      <c r="H7" s="94">
        <f t="shared" si="0"/>
        <v>0</v>
      </c>
      <c r="I7" s="94">
        <f t="shared" si="0"/>
        <v>0</v>
      </c>
      <c r="J7" s="93"/>
      <c r="K7" s="93"/>
    </row>
    <row r="8" spans="1:16" ht="6.6" customHeight="1" x14ac:dyDescent="0.25"/>
    <row r="9" spans="1:16" ht="20.25" customHeight="1" x14ac:dyDescent="0.25">
      <c r="A9" s="153" t="s">
        <v>15</v>
      </c>
      <c r="B9" s="153" t="s">
        <v>49</v>
      </c>
      <c r="C9" s="153" t="s">
        <v>35</v>
      </c>
      <c r="D9" s="190" t="s">
        <v>50</v>
      </c>
      <c r="E9" s="190" t="s">
        <v>18</v>
      </c>
      <c r="F9" s="156" t="s">
        <v>59</v>
      </c>
      <c r="G9" s="181"/>
      <c r="H9" s="153" t="str">
        <f>"機關補充保費 "&amp;'選項&amp;設定'!G4*100&amp;"%"</f>
        <v>機關補充保費 2.11%</v>
      </c>
      <c r="I9" s="153" t="s">
        <v>16</v>
      </c>
      <c r="J9" s="156" t="s">
        <v>66</v>
      </c>
      <c r="K9" s="157"/>
      <c r="L9" s="153" t="s">
        <v>51</v>
      </c>
    </row>
    <row r="10" spans="1:16" ht="19.8" customHeight="1" x14ac:dyDescent="0.25">
      <c r="A10" s="154"/>
      <c r="B10" s="154"/>
      <c r="C10" s="154"/>
      <c r="D10" s="191"/>
      <c r="E10" s="191"/>
      <c r="F10" s="160"/>
      <c r="G10" s="182"/>
      <c r="H10" s="154"/>
      <c r="I10" s="154"/>
      <c r="J10" s="158"/>
      <c r="K10" s="159"/>
      <c r="L10" s="154"/>
      <c r="P10" s="53"/>
    </row>
    <row r="11" spans="1:16" ht="19.8" customHeight="1" x14ac:dyDescent="0.25">
      <c r="A11" s="155"/>
      <c r="B11" s="155"/>
      <c r="C11" s="62" t="str">
        <f>IF(COUNT(M12:M21)&lt;&gt;0,"長度不足10碼，請查明","")</f>
        <v/>
      </c>
      <c r="D11" s="192"/>
      <c r="E11" s="192"/>
      <c r="F11" s="31" t="s">
        <v>19</v>
      </c>
      <c r="G11" s="79" t="s">
        <v>20</v>
      </c>
      <c r="H11" s="75" t="s">
        <v>72</v>
      </c>
      <c r="I11" s="155"/>
      <c r="J11" s="160"/>
      <c r="K11" s="161"/>
      <c r="L11" s="155"/>
      <c r="P11" s="53"/>
    </row>
    <row r="12" spans="1:16" ht="34.5" customHeight="1" x14ac:dyDescent="0.25">
      <c r="A12" s="29">
        <v>1</v>
      </c>
      <c r="B12" s="36"/>
      <c r="C12" s="61"/>
      <c r="D12" s="24"/>
      <c r="E12" s="24"/>
      <c r="F12" s="30"/>
      <c r="G12" s="30"/>
      <c r="H12" s="63">
        <f>IF($G$6=50,F12*'選項&amp;設定'!$G$4,0)</f>
        <v>0</v>
      </c>
      <c r="I12" s="34">
        <f>IF(AND(D12&lt;&gt;'選項&amp;設定'!$K$7,$G$6='選項&amp;設定'!$C$5),0,IF(AND(D12='選項&amp;設定'!$K$7,$G$6='選項&amp;設定'!$C$5,G12&lt;=('選項&amp;設定'!$I$6)),ROUNDDOWN(G12*'選項&amp;設定'!$J$6,0),IF(AND(D12='選項&amp;設定'!$K$7,$G$6='選項&amp;設定'!$C$5,G12&gt;('選項&amp;設定'!$I$6)),ROUNDDOWN(G12*'選項&amp;設定'!$J$7,0),IF(AND(D12&lt;&gt;'選項&amp;設定'!$K$7,$G$6='選項&amp;設定'!$C$7,G12&gt;20010),ROUNDDOWN(G12*10%,0),IF(AND(D12&lt;&gt;'選項&amp;設定'!$K$7,$G$6='選項&amp;設定'!$C$7,G12&lt;20011),0,IF(AND(D12&lt;&gt;'選項&amp;設定'!$K$7,$G$6='選項&amp;設定'!$C$8,G12&gt;20010),ROUNDDOWN(G12*10%,0),IF(AND(D12&lt;&gt;'選項&amp;設定'!$K$7,$G$6='選項&amp;設定'!$C$8,G12&lt;20011),0,IF(AND(D12&lt;&gt;'選項&amp;設定'!$K$7,$G$6='選項&amp;設定'!$C$9),0,ROUNDDOWN(G12*20%,0)))))))))</f>
        <v>0</v>
      </c>
      <c r="J12" s="49" t="str">
        <f>IF(D12='選項&amp;設定'!$K$8,"聲明當年度居留達183天"," ")</f>
        <v xml:space="preserve"> </v>
      </c>
      <c r="K12" s="50"/>
      <c r="L12" s="33"/>
      <c r="M12" s="64" t="str">
        <f t="shared" ref="M12:M61" si="1">IF(OR(LEN(C12)=10,LEN(C12)=0),"",LEN(C12))</f>
        <v/>
      </c>
      <c r="N12" s="52"/>
      <c r="P12" s="53"/>
    </row>
    <row r="13" spans="1:16" ht="34.5" customHeight="1" x14ac:dyDescent="0.25">
      <c r="A13" s="29">
        <v>2</v>
      </c>
      <c r="B13" s="36"/>
      <c r="C13" s="33"/>
      <c r="D13" s="24"/>
      <c r="E13" s="24"/>
      <c r="F13" s="30"/>
      <c r="G13" s="30"/>
      <c r="H13" s="34">
        <f>IF($G$6=50,F13*'選項&amp;設定'!$G$4,0)</f>
        <v>0</v>
      </c>
      <c r="I13" s="34">
        <f>IF(AND(D13&lt;&gt;'選項&amp;設定'!$K$7,$G$6='選項&amp;設定'!$C$5),0,IF(AND(D13='選項&amp;設定'!$K$7,$G$6='選項&amp;設定'!$C$5,G13&lt;=('選項&amp;設定'!$I$6)),ROUNDDOWN(G13*'選項&amp;設定'!$J$6,0),IF(AND(D13='選項&amp;設定'!$K$7,$G$6='選項&amp;設定'!$C$5,G13&gt;('選項&amp;設定'!$I$6)),ROUNDDOWN(G13*'選項&amp;設定'!$J$7,0),IF(AND(D13&lt;&gt;'選項&amp;設定'!$K$7,$G$6='選項&amp;設定'!$C$7,G13&gt;20010),ROUNDDOWN(G13*10%,0),IF(AND(D13&lt;&gt;'選項&amp;設定'!$K$7,$G$6='選項&amp;設定'!$C$7,G13&lt;20011),0,IF(AND(D13&lt;&gt;'選項&amp;設定'!$K$7,$G$6='選項&amp;設定'!$C$8,G13&gt;20010),ROUNDDOWN(G13*10%,0),IF(AND(D13&lt;&gt;'選項&amp;設定'!$K$7,$G$6='選項&amp;設定'!$C$8,G13&lt;20011),0,IF(AND(D13&lt;&gt;'選項&amp;設定'!$K$7,$G$6='選項&amp;設定'!$C$9),0,ROUNDDOWN(G13*20%,0)))))))))</f>
        <v>0</v>
      </c>
      <c r="J13" s="49" t="str">
        <f>IF(D13='選項&amp;設定'!$K$8,"聲明當年度居留達183天"," ")</f>
        <v xml:space="preserve"> </v>
      </c>
      <c r="K13" s="50"/>
      <c r="L13" s="33"/>
      <c r="M13" s="64" t="str">
        <f t="shared" si="1"/>
        <v/>
      </c>
      <c r="N13" s="52"/>
    </row>
    <row r="14" spans="1:16" ht="34.5" customHeight="1" x14ac:dyDescent="0.25">
      <c r="A14" s="29">
        <v>3</v>
      </c>
      <c r="B14" s="36"/>
      <c r="C14" s="33"/>
      <c r="D14" s="24"/>
      <c r="E14" s="24"/>
      <c r="F14" s="30"/>
      <c r="G14" s="30"/>
      <c r="H14" s="34">
        <f>IF($G$6=50,F14*'選項&amp;設定'!$G$4,0)</f>
        <v>0</v>
      </c>
      <c r="I14" s="34">
        <f>IF(AND(D14&lt;&gt;'選項&amp;設定'!$K$7,$G$6='選項&amp;設定'!$C$5),0,IF(AND(D14='選項&amp;設定'!$K$7,$G$6='選項&amp;設定'!$C$5,G14&lt;=('選項&amp;設定'!$I$6)),ROUNDDOWN(G14*'選項&amp;設定'!$J$6,0),IF(AND(D14='選項&amp;設定'!$K$7,$G$6='選項&amp;設定'!$C$5,G14&gt;('選項&amp;設定'!$I$6)),ROUNDDOWN(G14*'選項&amp;設定'!$J$7,0),IF(AND(D14&lt;&gt;'選項&amp;設定'!$K$7,$G$6='選項&amp;設定'!$C$7,G14&gt;20010),ROUNDDOWN(G14*10%,0),IF(AND(D14&lt;&gt;'選項&amp;設定'!$K$7,$G$6='選項&amp;設定'!$C$7,G14&lt;20011),0,IF(AND(D14&lt;&gt;'選項&amp;設定'!$K$7,$G$6='選項&amp;設定'!$C$8,G14&gt;20010),ROUNDDOWN(G14*10%,0),IF(AND(D14&lt;&gt;'選項&amp;設定'!$K$7,$G$6='選項&amp;設定'!$C$8,G14&lt;20011),0,IF(AND(D14&lt;&gt;'選項&amp;設定'!$K$7,$G$6='選項&amp;設定'!$C$9),0,ROUNDDOWN(G14*20%,0)))))))))</f>
        <v>0</v>
      </c>
      <c r="J14" s="49" t="str">
        <f>IF(D14='選項&amp;設定'!$K$8,"聲明當年度居留達183天"," ")</f>
        <v xml:space="preserve"> </v>
      </c>
      <c r="K14" s="50"/>
      <c r="L14" s="33"/>
      <c r="M14" s="64" t="str">
        <f t="shared" si="1"/>
        <v/>
      </c>
    </row>
    <row r="15" spans="1:16" ht="34.5" customHeight="1" x14ac:dyDescent="0.25">
      <c r="A15" s="29">
        <v>4</v>
      </c>
      <c r="B15" s="36"/>
      <c r="C15" s="33"/>
      <c r="D15" s="24"/>
      <c r="E15" s="24"/>
      <c r="F15" s="30"/>
      <c r="G15" s="30"/>
      <c r="H15" s="34">
        <f>IF($G$6=50,F15*'選項&amp;設定'!$G$4,0)</f>
        <v>0</v>
      </c>
      <c r="I15" s="34">
        <f>IF(AND(D15&lt;&gt;'選項&amp;設定'!$K$7,$G$6='選項&amp;設定'!$C$5),0,IF(AND(D15='選項&amp;設定'!$K$7,$G$6='選項&amp;設定'!$C$5,G15&lt;=('選項&amp;設定'!$I$6)),ROUNDDOWN(G15*'選項&amp;設定'!$J$6,0),IF(AND(D15='選項&amp;設定'!$K$7,$G$6='選項&amp;設定'!$C$5,G15&gt;('選項&amp;設定'!$I$6)),ROUNDDOWN(G15*'選項&amp;設定'!$J$7,0),IF(AND(D15&lt;&gt;'選項&amp;設定'!$K$7,$G$6='選項&amp;設定'!$C$7,G15&gt;20010),ROUNDDOWN(G15*10%,0),IF(AND(D15&lt;&gt;'選項&amp;設定'!$K$7,$G$6='選項&amp;設定'!$C$7,G15&lt;20011),0,IF(AND(D15&lt;&gt;'選項&amp;設定'!$K$7,$G$6='選項&amp;設定'!$C$8,G15&gt;20010),ROUNDDOWN(G15*10%,0),IF(AND(D15&lt;&gt;'選項&amp;設定'!$K$7,$G$6='選項&amp;設定'!$C$8,G15&lt;20011),0,IF(AND(D15&lt;&gt;'選項&amp;設定'!$K$7,$G$6='選項&amp;設定'!$C$9),0,ROUNDDOWN(G15*20%,0)))))))))</f>
        <v>0</v>
      </c>
      <c r="J15" s="49" t="str">
        <f>IF(D15='選項&amp;設定'!$K$8,"聲明當年度居留達183天"," ")</f>
        <v xml:space="preserve"> </v>
      </c>
      <c r="K15" s="50"/>
      <c r="L15" s="33"/>
      <c r="M15" s="64" t="str">
        <f t="shared" si="1"/>
        <v/>
      </c>
    </row>
    <row r="16" spans="1:16" ht="34.5" customHeight="1" x14ac:dyDescent="0.25">
      <c r="A16" s="29">
        <v>5</v>
      </c>
      <c r="B16" s="36"/>
      <c r="C16" s="33"/>
      <c r="D16" s="24"/>
      <c r="E16" s="24"/>
      <c r="F16" s="30"/>
      <c r="G16" s="30"/>
      <c r="H16" s="34">
        <f>IF($G$6=50,F16*'選項&amp;設定'!$G$4,0)</f>
        <v>0</v>
      </c>
      <c r="I16" s="34">
        <f>IF(AND(D16&lt;&gt;'選項&amp;設定'!$K$7,$G$6='選項&amp;設定'!$C$5),0,IF(AND(D16='選項&amp;設定'!$K$7,$G$6='選項&amp;設定'!$C$5,G16&lt;=('選項&amp;設定'!$I$6)),ROUNDDOWN(G16*'選項&amp;設定'!$J$6,0),IF(AND(D16='選項&amp;設定'!$K$7,$G$6='選項&amp;設定'!$C$5,G16&gt;('選項&amp;設定'!$I$6)),ROUNDDOWN(G16*'選項&amp;設定'!$J$7,0),IF(AND(D16&lt;&gt;'選項&amp;設定'!$K$7,$G$6='選項&amp;設定'!$C$7,G16&gt;20010),ROUNDDOWN(G16*10%,0),IF(AND(D16&lt;&gt;'選項&amp;設定'!$K$7,$G$6='選項&amp;設定'!$C$7,G16&lt;20011),0,IF(AND(D16&lt;&gt;'選項&amp;設定'!$K$7,$G$6='選項&amp;設定'!$C$8,G16&gt;20010),ROUNDDOWN(G16*10%,0),IF(AND(D16&lt;&gt;'選項&amp;設定'!$K$7,$G$6='選項&amp;設定'!$C$8,G16&lt;20011),0,IF(AND(D16&lt;&gt;'選項&amp;設定'!$K$7,$G$6='選項&amp;設定'!$C$9),0,ROUNDDOWN(G16*20%,0)))))))))</f>
        <v>0</v>
      </c>
      <c r="J16" s="49" t="str">
        <f>IF(D16='選項&amp;設定'!$K$8,"聲明當年度居留達183天"," ")</f>
        <v xml:space="preserve"> </v>
      </c>
      <c r="K16" s="50"/>
      <c r="L16" s="33"/>
      <c r="M16" s="64" t="str">
        <f t="shared" si="1"/>
        <v/>
      </c>
    </row>
    <row r="17" spans="1:13" ht="34.5" customHeight="1" x14ac:dyDescent="0.25">
      <c r="A17" s="29">
        <v>6</v>
      </c>
      <c r="B17" s="36"/>
      <c r="C17" s="33"/>
      <c r="D17" s="24"/>
      <c r="E17" s="24"/>
      <c r="F17" s="30"/>
      <c r="G17" s="30"/>
      <c r="H17" s="34">
        <f>IF($G$6=50,F17*'選項&amp;設定'!$G$4,0)</f>
        <v>0</v>
      </c>
      <c r="I17" s="34">
        <f>IF(AND(D17&lt;&gt;'選項&amp;設定'!$K$7,$G$6='選項&amp;設定'!$C$5),0,IF(AND(D17='選項&amp;設定'!$K$7,$G$6='選項&amp;設定'!$C$5,G17&lt;=('選項&amp;設定'!$I$6)),ROUNDDOWN(G17*'選項&amp;設定'!$J$6,0),IF(AND(D17='選項&amp;設定'!$K$7,$G$6='選項&amp;設定'!$C$5,G17&gt;('選項&amp;設定'!$I$6)),ROUNDDOWN(G17*'選項&amp;設定'!$J$7,0),IF(AND(D17&lt;&gt;'選項&amp;設定'!$K$7,$G$6='選項&amp;設定'!$C$7,G17&gt;20010),ROUNDDOWN(G17*10%,0),IF(AND(D17&lt;&gt;'選項&amp;設定'!$K$7,$G$6='選項&amp;設定'!$C$7,G17&lt;20011),0,IF(AND(D17&lt;&gt;'選項&amp;設定'!$K$7,$G$6='選項&amp;設定'!$C$8,G17&gt;20010),ROUNDDOWN(G17*10%,0),IF(AND(D17&lt;&gt;'選項&amp;設定'!$K$7,$G$6='選項&amp;設定'!$C$8,G17&lt;20011),0,IF(AND(D17&lt;&gt;'選項&amp;設定'!$K$7,$G$6='選項&amp;設定'!$C$9),0,ROUNDDOWN(G17*20%,0)))))))))</f>
        <v>0</v>
      </c>
      <c r="J17" s="49" t="str">
        <f>IF(D17='選項&amp;設定'!$K$8,"聲明當年度居留達183天"," ")</f>
        <v xml:space="preserve"> </v>
      </c>
      <c r="K17" s="50"/>
      <c r="L17" s="33"/>
      <c r="M17" s="64" t="str">
        <f t="shared" si="1"/>
        <v/>
      </c>
    </row>
    <row r="18" spans="1:13" ht="34.5" customHeight="1" x14ac:dyDescent="0.25">
      <c r="A18" s="29">
        <v>7</v>
      </c>
      <c r="B18" s="36"/>
      <c r="C18" s="33"/>
      <c r="D18" s="24"/>
      <c r="E18" s="24"/>
      <c r="F18" s="30"/>
      <c r="G18" s="30"/>
      <c r="H18" s="34">
        <f>IF($G$6=50,F18*'選項&amp;設定'!$G$4,0)</f>
        <v>0</v>
      </c>
      <c r="I18" s="34">
        <f>IF(AND(D18&lt;&gt;'選項&amp;設定'!$K$7,$G$6='選項&amp;設定'!$C$5),0,IF(AND(D18='選項&amp;設定'!$K$7,$G$6='選項&amp;設定'!$C$5,G18&lt;=('選項&amp;設定'!$I$6)),ROUNDDOWN(G18*'選項&amp;設定'!$J$6,0),IF(AND(D18='選項&amp;設定'!$K$7,$G$6='選項&amp;設定'!$C$5,G18&gt;('選項&amp;設定'!$I$6)),ROUNDDOWN(G18*'選項&amp;設定'!$J$7,0),IF(AND(D18&lt;&gt;'選項&amp;設定'!$K$7,$G$6='選項&amp;設定'!$C$7,G18&gt;20010),ROUNDDOWN(G18*10%,0),IF(AND(D18&lt;&gt;'選項&amp;設定'!$K$7,$G$6='選項&amp;設定'!$C$7,G18&lt;20011),0,IF(AND(D18&lt;&gt;'選項&amp;設定'!$K$7,$G$6='選項&amp;設定'!$C$8,G18&gt;20010),ROUNDDOWN(G18*10%,0),IF(AND(D18&lt;&gt;'選項&amp;設定'!$K$7,$G$6='選項&amp;設定'!$C$8,G18&lt;20011),0,IF(AND(D18&lt;&gt;'選項&amp;設定'!$K$7,$G$6='選項&amp;設定'!$C$9),0,ROUNDDOWN(G18*20%,0)))))))))</f>
        <v>0</v>
      </c>
      <c r="J18" s="49" t="str">
        <f>IF(D18='選項&amp;設定'!$K$8,"聲明當年度居留達183天"," ")</f>
        <v xml:space="preserve"> </v>
      </c>
      <c r="K18" s="50"/>
      <c r="L18" s="33"/>
      <c r="M18" s="64" t="str">
        <f t="shared" si="1"/>
        <v/>
      </c>
    </row>
    <row r="19" spans="1:13" ht="34.5" customHeight="1" x14ac:dyDescent="0.25">
      <c r="A19" s="29">
        <v>8</v>
      </c>
      <c r="B19" s="36"/>
      <c r="C19" s="33"/>
      <c r="D19" s="24"/>
      <c r="E19" s="24"/>
      <c r="F19" s="30"/>
      <c r="G19" s="30"/>
      <c r="H19" s="34">
        <f>IF($G$6=50,F19*'選項&amp;設定'!$G$4,0)</f>
        <v>0</v>
      </c>
      <c r="I19" s="34">
        <f>IF(AND(D19&lt;&gt;'選項&amp;設定'!$K$7,$G$6='選項&amp;設定'!$C$5),0,IF(AND(D19='選項&amp;設定'!$K$7,$G$6='選項&amp;設定'!$C$5,G19&lt;=('選項&amp;設定'!$I$6)),ROUNDDOWN(G19*'選項&amp;設定'!$J$6,0),IF(AND(D19='選項&amp;設定'!$K$7,$G$6='選項&amp;設定'!$C$5,G19&gt;('選項&amp;設定'!$I$6)),ROUNDDOWN(G19*'選項&amp;設定'!$J$7,0),IF(AND(D19&lt;&gt;'選項&amp;設定'!$K$7,$G$6='選項&amp;設定'!$C$7,G19&gt;20010),ROUNDDOWN(G19*10%,0),IF(AND(D19&lt;&gt;'選項&amp;設定'!$K$7,$G$6='選項&amp;設定'!$C$7,G19&lt;20011),0,IF(AND(D19&lt;&gt;'選項&amp;設定'!$K$7,$G$6='選項&amp;設定'!$C$8,G19&gt;20010),ROUNDDOWN(G19*10%,0),IF(AND(D19&lt;&gt;'選項&amp;設定'!$K$7,$G$6='選項&amp;設定'!$C$8,G19&lt;20011),0,IF(AND(D19&lt;&gt;'選項&amp;設定'!$K$7,$G$6='選項&amp;設定'!$C$9),0,ROUNDDOWN(G19*20%,0)))))))))</f>
        <v>0</v>
      </c>
      <c r="J19" s="49" t="str">
        <f>IF(D19='選項&amp;設定'!$K$8,"聲明當年度居留達183天"," ")</f>
        <v xml:space="preserve"> </v>
      </c>
      <c r="K19" s="50"/>
      <c r="L19" s="33"/>
      <c r="M19" s="64" t="str">
        <f t="shared" si="1"/>
        <v/>
      </c>
    </row>
    <row r="20" spans="1:13" ht="34.5" customHeight="1" x14ac:dyDescent="0.25">
      <c r="A20" s="29">
        <v>9</v>
      </c>
      <c r="B20" s="36"/>
      <c r="C20" s="33"/>
      <c r="D20" s="24"/>
      <c r="E20" s="24"/>
      <c r="F20" s="30"/>
      <c r="G20" s="30"/>
      <c r="H20" s="34">
        <f>IF($G$6=50,F20*'選項&amp;設定'!$G$4,0)</f>
        <v>0</v>
      </c>
      <c r="I20" s="34">
        <f>IF(AND(D20&lt;&gt;'選項&amp;設定'!$K$7,$G$6='選項&amp;設定'!$C$5),0,IF(AND(D20='選項&amp;設定'!$K$7,$G$6='選項&amp;設定'!$C$5,G20&lt;=('選項&amp;設定'!$I$6)),ROUNDDOWN(G20*'選項&amp;設定'!$J$6,0),IF(AND(D20='選項&amp;設定'!$K$7,$G$6='選項&amp;設定'!$C$5,G20&gt;('選項&amp;設定'!$I$6)),ROUNDDOWN(G20*'選項&amp;設定'!$J$7,0),IF(AND(D20&lt;&gt;'選項&amp;設定'!$K$7,$G$6='選項&amp;設定'!$C$7,G20&gt;20010),ROUNDDOWN(G20*10%,0),IF(AND(D20&lt;&gt;'選項&amp;設定'!$K$7,$G$6='選項&amp;設定'!$C$7,G20&lt;20011),0,IF(AND(D20&lt;&gt;'選項&amp;設定'!$K$7,$G$6='選項&amp;設定'!$C$8,G20&gt;20010),ROUNDDOWN(G20*10%,0),IF(AND(D20&lt;&gt;'選項&amp;設定'!$K$7,$G$6='選項&amp;設定'!$C$8,G20&lt;20011),0,IF(AND(D20&lt;&gt;'選項&amp;設定'!$K$7,$G$6='選項&amp;設定'!$C$9),0,ROUNDDOWN(G20*20%,0)))))))))</f>
        <v>0</v>
      </c>
      <c r="J20" s="49" t="str">
        <f>IF(D20='選項&amp;設定'!$K$8,"聲明當年度居留達183天"," ")</f>
        <v xml:space="preserve"> </v>
      </c>
      <c r="K20" s="50"/>
      <c r="L20" s="33"/>
      <c r="M20" s="64" t="str">
        <f t="shared" si="1"/>
        <v/>
      </c>
    </row>
    <row r="21" spans="1:13" ht="34.5" customHeight="1" x14ac:dyDescent="0.25">
      <c r="A21" s="29">
        <v>10</v>
      </c>
      <c r="B21" s="36"/>
      <c r="C21" s="33"/>
      <c r="D21" s="24"/>
      <c r="E21" s="24"/>
      <c r="F21" s="30"/>
      <c r="G21" s="30"/>
      <c r="H21" s="34">
        <f>IF($G$6=50,F21*'選項&amp;設定'!$G$4,0)</f>
        <v>0</v>
      </c>
      <c r="I21" s="34">
        <f>IF(AND(D21&lt;&gt;'選項&amp;設定'!$K$7,$G$6='選項&amp;設定'!$C$5),0,IF(AND(D21='選項&amp;設定'!$K$7,$G$6='選項&amp;設定'!$C$5,G21&lt;=('選項&amp;設定'!$I$6)),ROUNDDOWN(G21*'選項&amp;設定'!$J$6,0),IF(AND(D21='選項&amp;設定'!$K$7,$G$6='選項&amp;設定'!$C$5,G21&gt;('選項&amp;設定'!$I$6)),ROUNDDOWN(G21*'選項&amp;設定'!$J$7,0),IF(AND(D21&lt;&gt;'選項&amp;設定'!$K$7,$G$6='選項&amp;設定'!$C$7,G21&gt;20010),ROUNDDOWN(G21*10%,0),IF(AND(D21&lt;&gt;'選項&amp;設定'!$K$7,$G$6='選項&amp;設定'!$C$7,G21&lt;20011),0,IF(AND(D21&lt;&gt;'選項&amp;設定'!$K$7,$G$6='選項&amp;設定'!$C$8,G21&gt;20010),ROUNDDOWN(G21*10%,0),IF(AND(D21&lt;&gt;'選項&amp;設定'!$K$7,$G$6='選項&amp;設定'!$C$8,G21&lt;20011),0,IF(AND(D21&lt;&gt;'選項&amp;設定'!$K$7,$G$6='選項&amp;設定'!$C$9),0,ROUNDDOWN(G21*20%,0)))))))))</f>
        <v>0</v>
      </c>
      <c r="J21" s="49" t="str">
        <f>IF(D21='選項&amp;設定'!$K$8,"聲明當年度居留達183天"," ")</f>
        <v xml:space="preserve"> </v>
      </c>
      <c r="K21" s="50"/>
      <c r="L21" s="33"/>
      <c r="M21" s="64" t="str">
        <f t="shared" si="1"/>
        <v/>
      </c>
    </row>
    <row r="22" spans="1:13" ht="34.5" customHeight="1" x14ac:dyDescent="0.25">
      <c r="A22" s="29">
        <v>11</v>
      </c>
      <c r="B22" s="36"/>
      <c r="C22" s="33"/>
      <c r="D22" s="24"/>
      <c r="E22" s="24"/>
      <c r="F22" s="30"/>
      <c r="G22" s="30"/>
      <c r="H22" s="34">
        <f>IF($G$6=50,F22*'選項&amp;設定'!$G$4,0)</f>
        <v>0</v>
      </c>
      <c r="I22" s="34">
        <f>IF(AND(D22&lt;&gt;'選項&amp;設定'!$K$7,$G$6='選項&amp;設定'!$C$5),0,IF(AND(D22='選項&amp;設定'!$K$7,$G$6='選項&amp;設定'!$C$5,G22&lt;=('選項&amp;設定'!$I$6)),ROUNDDOWN(G22*'選項&amp;設定'!$J$6,0),IF(AND(D22='選項&amp;設定'!$K$7,$G$6='選項&amp;設定'!$C$5,G22&gt;('選項&amp;設定'!$I$6)),ROUNDDOWN(G22*'選項&amp;設定'!$J$7,0),IF(AND(D22&lt;&gt;'選項&amp;設定'!$K$7,$G$6='選項&amp;設定'!$C$7,G22&gt;20010),ROUNDDOWN(G22*10%,0),IF(AND(D22&lt;&gt;'選項&amp;設定'!$K$7,$G$6='選項&amp;設定'!$C$7,G22&lt;20011),0,IF(AND(D22&lt;&gt;'選項&amp;設定'!$K$7,$G$6='選項&amp;設定'!$C$8,G22&gt;20010),ROUNDDOWN(G22*10%,0),IF(AND(D22&lt;&gt;'選項&amp;設定'!$K$7,$G$6='選項&amp;設定'!$C$8,G22&lt;20011),0,IF(AND(D22&lt;&gt;'選項&amp;設定'!$K$7,$G$6='選項&amp;設定'!$C$9),0,ROUNDDOWN(G22*20%,0)))))))))</f>
        <v>0</v>
      </c>
      <c r="J22" s="49" t="str">
        <f>IF(D22='選項&amp;設定'!$K$8,"聲明當年度居留達183天"," ")</f>
        <v xml:space="preserve"> </v>
      </c>
      <c r="K22" s="50"/>
      <c r="L22" s="33"/>
      <c r="M22" s="64" t="str">
        <f t="shared" si="1"/>
        <v/>
      </c>
    </row>
    <row r="23" spans="1:13" ht="34.5" customHeight="1" x14ac:dyDescent="0.25">
      <c r="A23" s="29">
        <v>12</v>
      </c>
      <c r="B23" s="36"/>
      <c r="C23" s="33"/>
      <c r="D23" s="24"/>
      <c r="E23" s="24"/>
      <c r="F23" s="30"/>
      <c r="G23" s="30"/>
      <c r="H23" s="34">
        <f>IF($G$6=50,F23*'選項&amp;設定'!$G$4,0)</f>
        <v>0</v>
      </c>
      <c r="I23" s="34">
        <f>IF(AND(D23&lt;&gt;'選項&amp;設定'!$K$7,$G$6='選項&amp;設定'!$C$5),0,IF(AND(D23='選項&amp;設定'!$K$7,$G$6='選項&amp;設定'!$C$5,G23&lt;=('選項&amp;設定'!$I$6)),ROUNDDOWN(G23*'選項&amp;設定'!$J$6,0),IF(AND(D23='選項&amp;設定'!$K$7,$G$6='選項&amp;設定'!$C$5,G23&gt;('選項&amp;設定'!$I$6)),ROUNDDOWN(G23*'選項&amp;設定'!$J$7,0),IF(AND(D23&lt;&gt;'選項&amp;設定'!$K$7,$G$6='選項&amp;設定'!$C$7,G23&gt;20010),ROUNDDOWN(G23*10%,0),IF(AND(D23&lt;&gt;'選項&amp;設定'!$K$7,$G$6='選項&amp;設定'!$C$7,G23&lt;20011),0,IF(AND(D23&lt;&gt;'選項&amp;設定'!$K$7,$G$6='選項&amp;設定'!$C$8,G23&gt;20010),ROUNDDOWN(G23*10%,0),IF(AND(D23&lt;&gt;'選項&amp;設定'!$K$7,$G$6='選項&amp;設定'!$C$8,G23&lt;20011),0,IF(AND(D23&lt;&gt;'選項&amp;設定'!$K$7,$G$6='選項&amp;設定'!$C$9),0,ROUNDDOWN(G23*20%,0)))))))))</f>
        <v>0</v>
      </c>
      <c r="J23" s="49" t="str">
        <f>IF(D23='選項&amp;設定'!$K$8,"聲明當年度居留達183天"," ")</f>
        <v xml:space="preserve"> </v>
      </c>
      <c r="K23" s="50"/>
      <c r="L23" s="33"/>
      <c r="M23" s="64" t="str">
        <f t="shared" si="1"/>
        <v/>
      </c>
    </row>
    <row r="24" spans="1:13" ht="34.5" customHeight="1" x14ac:dyDescent="0.25">
      <c r="A24" s="29">
        <v>13</v>
      </c>
      <c r="B24" s="36"/>
      <c r="C24" s="33"/>
      <c r="D24" s="24"/>
      <c r="E24" s="24"/>
      <c r="F24" s="30"/>
      <c r="G24" s="30"/>
      <c r="H24" s="34">
        <f>IF($G$6=50,F24*'選項&amp;設定'!$G$4,0)</f>
        <v>0</v>
      </c>
      <c r="I24" s="34">
        <f>IF(AND(D24&lt;&gt;'選項&amp;設定'!$K$7,$G$6='選項&amp;設定'!$C$5),0,IF(AND(D24='選項&amp;設定'!$K$7,$G$6='選項&amp;設定'!$C$5,G24&lt;=('選項&amp;設定'!$I$6)),ROUNDDOWN(G24*'選項&amp;設定'!$J$6,0),IF(AND(D24='選項&amp;設定'!$K$7,$G$6='選項&amp;設定'!$C$5,G24&gt;('選項&amp;設定'!$I$6)),ROUNDDOWN(G24*'選項&amp;設定'!$J$7,0),IF(AND(D24&lt;&gt;'選項&amp;設定'!$K$7,$G$6='選項&amp;設定'!$C$7,G24&gt;20010),ROUNDDOWN(G24*10%,0),IF(AND(D24&lt;&gt;'選項&amp;設定'!$K$7,$G$6='選項&amp;設定'!$C$7,G24&lt;20011),0,IF(AND(D24&lt;&gt;'選項&amp;設定'!$K$7,$G$6='選項&amp;設定'!$C$8,G24&gt;20010),ROUNDDOWN(G24*10%,0),IF(AND(D24&lt;&gt;'選項&amp;設定'!$K$7,$G$6='選項&amp;設定'!$C$8,G24&lt;20011),0,IF(AND(D24&lt;&gt;'選項&amp;設定'!$K$7,$G$6='選項&amp;設定'!$C$9),0,ROUNDDOWN(G24*20%,0)))))))))</f>
        <v>0</v>
      </c>
      <c r="J24" s="49" t="str">
        <f>IF(D24='選項&amp;設定'!$K$8,"聲明當年度居留達183天"," ")</f>
        <v xml:space="preserve"> </v>
      </c>
      <c r="K24" s="50"/>
      <c r="L24" s="33"/>
      <c r="M24" s="64" t="str">
        <f t="shared" si="1"/>
        <v/>
      </c>
    </row>
    <row r="25" spans="1:13" ht="34.5" customHeight="1" x14ac:dyDescent="0.25">
      <c r="A25" s="29">
        <v>14</v>
      </c>
      <c r="B25" s="36"/>
      <c r="C25" s="33"/>
      <c r="D25" s="24"/>
      <c r="E25" s="24"/>
      <c r="F25" s="30"/>
      <c r="G25" s="30"/>
      <c r="H25" s="34">
        <f>IF($G$6=50,F25*'選項&amp;設定'!$G$4,0)</f>
        <v>0</v>
      </c>
      <c r="I25" s="34">
        <f>IF(AND(D25&lt;&gt;'選項&amp;設定'!$K$7,$G$6='選項&amp;設定'!$C$5),0,IF(AND(D25='選項&amp;設定'!$K$7,$G$6='選項&amp;設定'!$C$5,G25&lt;=('選項&amp;設定'!$I$6)),ROUNDDOWN(G25*'選項&amp;設定'!$J$6,0),IF(AND(D25='選項&amp;設定'!$K$7,$G$6='選項&amp;設定'!$C$5,G25&gt;('選項&amp;設定'!$I$6)),ROUNDDOWN(G25*'選項&amp;設定'!$J$7,0),IF(AND(D25&lt;&gt;'選項&amp;設定'!$K$7,$G$6='選項&amp;設定'!$C$7,G25&gt;20010),ROUNDDOWN(G25*10%,0),IF(AND(D25&lt;&gt;'選項&amp;設定'!$K$7,$G$6='選項&amp;設定'!$C$7,G25&lt;20011),0,IF(AND(D25&lt;&gt;'選項&amp;設定'!$K$7,$G$6='選項&amp;設定'!$C$8,G25&gt;20010),ROUNDDOWN(G25*10%,0),IF(AND(D25&lt;&gt;'選項&amp;設定'!$K$7,$G$6='選項&amp;設定'!$C$8,G25&lt;20011),0,IF(AND(D25&lt;&gt;'選項&amp;設定'!$K$7,$G$6='選項&amp;設定'!$C$9),0,ROUNDDOWN(G25*20%,0)))))))))</f>
        <v>0</v>
      </c>
      <c r="J25" s="49" t="str">
        <f>IF(D25='選項&amp;設定'!$K$8,"聲明當年度居留達183天"," ")</f>
        <v xml:space="preserve"> </v>
      </c>
      <c r="K25" s="50"/>
      <c r="L25" s="33"/>
      <c r="M25" s="64" t="str">
        <f t="shared" si="1"/>
        <v/>
      </c>
    </row>
    <row r="26" spans="1:13" ht="34.5" customHeight="1" x14ac:dyDescent="0.25">
      <c r="A26" s="29">
        <v>15</v>
      </c>
      <c r="B26" s="36"/>
      <c r="C26" s="33"/>
      <c r="D26" s="24"/>
      <c r="E26" s="24"/>
      <c r="F26" s="30"/>
      <c r="G26" s="30"/>
      <c r="H26" s="34">
        <f>IF($G$6=50,F26*'選項&amp;設定'!$G$4,0)</f>
        <v>0</v>
      </c>
      <c r="I26" s="34">
        <f>IF(AND(D26&lt;&gt;'選項&amp;設定'!$K$7,$G$6='選項&amp;設定'!$C$5),0,IF(AND(D26='選項&amp;設定'!$K$7,$G$6='選項&amp;設定'!$C$5,G26&lt;=('選項&amp;設定'!$I$6)),ROUNDDOWN(G26*'選項&amp;設定'!$J$6,0),IF(AND(D26='選項&amp;設定'!$K$7,$G$6='選項&amp;設定'!$C$5,G26&gt;('選項&amp;設定'!$I$6)),ROUNDDOWN(G26*'選項&amp;設定'!$J$7,0),IF(AND(D26&lt;&gt;'選項&amp;設定'!$K$7,$G$6='選項&amp;設定'!$C$7,G26&gt;20010),ROUNDDOWN(G26*10%,0),IF(AND(D26&lt;&gt;'選項&amp;設定'!$K$7,$G$6='選項&amp;設定'!$C$7,G26&lt;20011),0,IF(AND(D26&lt;&gt;'選項&amp;設定'!$K$7,$G$6='選項&amp;設定'!$C$8,G26&gt;20010),ROUNDDOWN(G26*10%,0),IF(AND(D26&lt;&gt;'選項&amp;設定'!$K$7,$G$6='選項&amp;設定'!$C$8,G26&lt;20011),0,IF(AND(D26&lt;&gt;'選項&amp;設定'!$K$7,$G$6='選項&amp;設定'!$C$9),0,ROUNDDOWN(G26*20%,0)))))))))</f>
        <v>0</v>
      </c>
      <c r="J26" s="49" t="str">
        <f>IF(D26='選項&amp;設定'!$K$8,"聲明當年度居留達183天"," ")</f>
        <v xml:space="preserve"> </v>
      </c>
      <c r="K26" s="50"/>
      <c r="L26" s="33"/>
      <c r="M26" s="64" t="str">
        <f t="shared" si="1"/>
        <v/>
      </c>
    </row>
    <row r="27" spans="1:13" ht="34.5" customHeight="1" x14ac:dyDescent="0.25">
      <c r="A27" s="29">
        <v>16</v>
      </c>
      <c r="B27" s="36"/>
      <c r="C27" s="33"/>
      <c r="D27" s="24"/>
      <c r="E27" s="24"/>
      <c r="F27" s="30"/>
      <c r="G27" s="30"/>
      <c r="H27" s="34">
        <f>IF($G$6=50,F27*'選項&amp;設定'!$G$4,0)</f>
        <v>0</v>
      </c>
      <c r="I27" s="34">
        <f>IF(AND(D27&lt;&gt;'選項&amp;設定'!$K$7,$G$6='選項&amp;設定'!$C$5),0,IF(AND(D27='選項&amp;設定'!$K$7,$G$6='選項&amp;設定'!$C$5,G27&lt;=('選項&amp;設定'!$I$6)),ROUNDDOWN(G27*'選項&amp;設定'!$J$6,0),IF(AND(D27='選項&amp;設定'!$K$7,$G$6='選項&amp;設定'!$C$5,G27&gt;('選項&amp;設定'!$I$6)),ROUNDDOWN(G27*'選項&amp;設定'!$J$7,0),IF(AND(D27&lt;&gt;'選項&amp;設定'!$K$7,$G$6='選項&amp;設定'!$C$7,G27&gt;20010),ROUNDDOWN(G27*10%,0),IF(AND(D27&lt;&gt;'選項&amp;設定'!$K$7,$G$6='選項&amp;設定'!$C$7,G27&lt;20011),0,IF(AND(D27&lt;&gt;'選項&amp;設定'!$K$7,$G$6='選項&amp;設定'!$C$8,G27&gt;20010),ROUNDDOWN(G27*10%,0),IF(AND(D27&lt;&gt;'選項&amp;設定'!$K$7,$G$6='選項&amp;設定'!$C$8,G27&lt;20011),0,IF(AND(D27&lt;&gt;'選項&amp;設定'!$K$7,$G$6='選項&amp;設定'!$C$9),0,ROUNDDOWN(G27*20%,0)))))))))</f>
        <v>0</v>
      </c>
      <c r="J27" s="49" t="str">
        <f>IF(D27='選項&amp;設定'!$K$8,"聲明當年度居留達183天"," ")</f>
        <v xml:space="preserve"> </v>
      </c>
      <c r="K27" s="50"/>
      <c r="L27" s="33"/>
      <c r="M27" s="64" t="str">
        <f t="shared" si="1"/>
        <v/>
      </c>
    </row>
    <row r="28" spans="1:13" ht="34.5" customHeight="1" x14ac:dyDescent="0.25">
      <c r="A28" s="29">
        <v>17</v>
      </c>
      <c r="B28" s="36"/>
      <c r="C28" s="33"/>
      <c r="D28" s="24"/>
      <c r="E28" s="24"/>
      <c r="F28" s="30"/>
      <c r="G28" s="30"/>
      <c r="H28" s="34">
        <f>IF($G$6=50,F28*'選項&amp;設定'!$G$4,0)</f>
        <v>0</v>
      </c>
      <c r="I28" s="34">
        <f>IF(AND(D28&lt;&gt;'選項&amp;設定'!$K$7,$G$6='選項&amp;設定'!$C$5),0,IF(AND(D28='選項&amp;設定'!$K$7,$G$6='選項&amp;設定'!$C$5,G28&lt;=('選項&amp;設定'!$I$6)),ROUNDDOWN(G28*'選項&amp;設定'!$J$6,0),IF(AND(D28='選項&amp;設定'!$K$7,$G$6='選項&amp;設定'!$C$5,G28&gt;('選項&amp;設定'!$I$6)),ROUNDDOWN(G28*'選項&amp;設定'!$J$7,0),IF(AND(D28&lt;&gt;'選項&amp;設定'!$K$7,$G$6='選項&amp;設定'!$C$7,G28&gt;20010),ROUNDDOWN(G28*10%,0),IF(AND(D28&lt;&gt;'選項&amp;設定'!$K$7,$G$6='選項&amp;設定'!$C$7,G28&lt;20011),0,IF(AND(D28&lt;&gt;'選項&amp;設定'!$K$7,$G$6='選項&amp;設定'!$C$8,G28&gt;20010),ROUNDDOWN(G28*10%,0),IF(AND(D28&lt;&gt;'選項&amp;設定'!$K$7,$G$6='選項&amp;設定'!$C$8,G28&lt;20011),0,IF(AND(D28&lt;&gt;'選項&amp;設定'!$K$7,$G$6='選項&amp;設定'!$C$9),0,ROUNDDOWN(G28*20%,0)))))))))</f>
        <v>0</v>
      </c>
      <c r="J28" s="49" t="str">
        <f>IF(D28='選項&amp;設定'!$K$8,"聲明當年度居留達183天"," ")</f>
        <v xml:space="preserve"> </v>
      </c>
      <c r="K28" s="50"/>
      <c r="L28" s="33"/>
      <c r="M28" s="64" t="str">
        <f t="shared" si="1"/>
        <v/>
      </c>
    </row>
    <row r="29" spans="1:13" ht="34.5" customHeight="1" x14ac:dyDescent="0.25">
      <c r="A29" s="29">
        <v>18</v>
      </c>
      <c r="B29" s="36"/>
      <c r="C29" s="33"/>
      <c r="D29" s="24"/>
      <c r="E29" s="24"/>
      <c r="F29" s="30"/>
      <c r="G29" s="30"/>
      <c r="H29" s="34">
        <f>IF($G$6=50,F29*'選項&amp;設定'!$G$4,0)</f>
        <v>0</v>
      </c>
      <c r="I29" s="34">
        <f>IF(AND(D29&lt;&gt;'選項&amp;設定'!$K$7,$G$6='選項&amp;設定'!$C$5),0,IF(AND(D29='選項&amp;設定'!$K$7,$G$6='選項&amp;設定'!$C$5,G29&lt;=('選項&amp;設定'!$I$6)),ROUNDDOWN(G29*'選項&amp;設定'!$J$6,0),IF(AND(D29='選項&amp;設定'!$K$7,$G$6='選項&amp;設定'!$C$5,G29&gt;('選項&amp;設定'!$I$6)),ROUNDDOWN(G29*'選項&amp;設定'!$J$7,0),IF(AND(D29&lt;&gt;'選項&amp;設定'!$K$7,$G$6='選項&amp;設定'!$C$7,G29&gt;20010),ROUNDDOWN(G29*10%,0),IF(AND(D29&lt;&gt;'選項&amp;設定'!$K$7,$G$6='選項&amp;設定'!$C$7,G29&lt;20011),0,IF(AND(D29&lt;&gt;'選項&amp;設定'!$K$7,$G$6='選項&amp;設定'!$C$8,G29&gt;20010),ROUNDDOWN(G29*10%,0),IF(AND(D29&lt;&gt;'選項&amp;設定'!$K$7,$G$6='選項&amp;設定'!$C$8,G29&lt;20011),0,IF(AND(D29&lt;&gt;'選項&amp;設定'!$K$7,$G$6='選項&amp;設定'!$C$9),0,ROUNDDOWN(G29*20%,0)))))))))</f>
        <v>0</v>
      </c>
      <c r="J29" s="49" t="str">
        <f>IF(D29='選項&amp;設定'!$K$8,"聲明當年度居留達183天"," ")</f>
        <v xml:space="preserve"> </v>
      </c>
      <c r="K29" s="50"/>
      <c r="L29" s="33"/>
      <c r="M29" s="64" t="str">
        <f t="shared" si="1"/>
        <v/>
      </c>
    </row>
    <row r="30" spans="1:13" ht="34.5" customHeight="1" x14ac:dyDescent="0.25">
      <c r="A30" s="29">
        <v>19</v>
      </c>
      <c r="B30" s="36"/>
      <c r="C30" s="33"/>
      <c r="D30" s="24"/>
      <c r="E30" s="24"/>
      <c r="F30" s="30"/>
      <c r="G30" s="30"/>
      <c r="H30" s="34">
        <f>IF($G$6=50,F30*'選項&amp;設定'!$G$4,0)</f>
        <v>0</v>
      </c>
      <c r="I30" s="34">
        <f>IF(AND(D30&lt;&gt;'選項&amp;設定'!$K$7,$G$6='選項&amp;設定'!$C$5),0,IF(AND(D30='選項&amp;設定'!$K$7,$G$6='選項&amp;設定'!$C$5,G30&lt;=('選項&amp;設定'!$I$6)),ROUNDDOWN(G30*'選項&amp;設定'!$J$6,0),IF(AND(D30='選項&amp;設定'!$K$7,$G$6='選項&amp;設定'!$C$5,G30&gt;('選項&amp;設定'!$I$6)),ROUNDDOWN(G30*'選項&amp;設定'!$J$7,0),IF(AND(D30&lt;&gt;'選項&amp;設定'!$K$7,$G$6='選項&amp;設定'!$C$7,G30&gt;20010),ROUNDDOWN(G30*10%,0),IF(AND(D30&lt;&gt;'選項&amp;設定'!$K$7,$G$6='選項&amp;設定'!$C$7,G30&lt;20011),0,IF(AND(D30&lt;&gt;'選項&amp;設定'!$K$7,$G$6='選項&amp;設定'!$C$8,G30&gt;20010),ROUNDDOWN(G30*10%,0),IF(AND(D30&lt;&gt;'選項&amp;設定'!$K$7,$G$6='選項&amp;設定'!$C$8,G30&lt;20011),0,IF(AND(D30&lt;&gt;'選項&amp;設定'!$K$7,$G$6='選項&amp;設定'!$C$9),0,ROUNDDOWN(G30*20%,0)))))))))</f>
        <v>0</v>
      </c>
      <c r="J30" s="49" t="str">
        <f>IF(D30='選項&amp;設定'!$K$8,"聲明當年度居留達183天"," ")</f>
        <v xml:space="preserve"> </v>
      </c>
      <c r="K30" s="50"/>
      <c r="L30" s="33"/>
      <c r="M30" s="64" t="str">
        <f t="shared" si="1"/>
        <v/>
      </c>
    </row>
    <row r="31" spans="1:13" ht="34.5" customHeight="1" x14ac:dyDescent="0.25">
      <c r="A31" s="29">
        <v>20</v>
      </c>
      <c r="B31" s="36"/>
      <c r="C31" s="33"/>
      <c r="D31" s="24"/>
      <c r="E31" s="24"/>
      <c r="F31" s="30"/>
      <c r="G31" s="30"/>
      <c r="H31" s="34">
        <f>IF($G$6=50,F31*'選項&amp;設定'!$G$4,0)</f>
        <v>0</v>
      </c>
      <c r="I31" s="34">
        <f>IF(AND(D31&lt;&gt;'選項&amp;設定'!$K$7,$G$6='選項&amp;設定'!$C$5),0,IF(AND(D31='選項&amp;設定'!$K$7,$G$6='選項&amp;設定'!$C$5,G31&lt;=('選項&amp;設定'!$I$6)),ROUNDDOWN(G31*'選項&amp;設定'!$J$6,0),IF(AND(D31='選項&amp;設定'!$K$7,$G$6='選項&amp;設定'!$C$5,G31&gt;('選項&amp;設定'!$I$6)),ROUNDDOWN(G31*'選項&amp;設定'!$J$7,0),IF(AND(D31&lt;&gt;'選項&amp;設定'!$K$7,$G$6='選項&amp;設定'!$C$7,G31&gt;20010),ROUNDDOWN(G31*10%,0),IF(AND(D31&lt;&gt;'選項&amp;設定'!$K$7,$G$6='選項&amp;設定'!$C$7,G31&lt;20011),0,IF(AND(D31&lt;&gt;'選項&amp;設定'!$K$7,$G$6='選項&amp;設定'!$C$8,G31&gt;20010),ROUNDDOWN(G31*10%,0),IF(AND(D31&lt;&gt;'選項&amp;設定'!$K$7,$G$6='選項&amp;設定'!$C$8,G31&lt;20011),0,IF(AND(D31&lt;&gt;'選項&amp;設定'!$K$7,$G$6='選項&amp;設定'!$C$9),0,ROUNDDOWN(G31*20%,0)))))))))</f>
        <v>0</v>
      </c>
      <c r="J31" s="49" t="str">
        <f>IF(D31='選項&amp;設定'!$K$8,"聲明當年度居留達183天"," ")</f>
        <v xml:space="preserve"> </v>
      </c>
      <c r="K31" s="50"/>
      <c r="L31" s="33"/>
      <c r="M31" s="64" t="str">
        <f t="shared" si="1"/>
        <v/>
      </c>
    </row>
    <row r="32" spans="1:13" ht="34.5" customHeight="1" x14ac:dyDescent="0.25">
      <c r="A32" s="29">
        <v>21</v>
      </c>
      <c r="B32" s="36"/>
      <c r="C32" s="33"/>
      <c r="D32" s="24"/>
      <c r="E32" s="24"/>
      <c r="F32" s="30"/>
      <c r="G32" s="30"/>
      <c r="H32" s="34">
        <f>IF($G$6=50,F32*'選項&amp;設定'!$G$4,0)</f>
        <v>0</v>
      </c>
      <c r="I32" s="34">
        <f>IF(AND(D32&lt;&gt;'選項&amp;設定'!$K$7,$G$6='選項&amp;設定'!$C$5),0,IF(AND(D32='選項&amp;設定'!$K$7,$G$6='選項&amp;設定'!$C$5,G32&lt;=('選項&amp;設定'!$I$6)),ROUNDDOWN(G32*'選項&amp;設定'!$J$6,0),IF(AND(D32='選項&amp;設定'!$K$7,$G$6='選項&amp;設定'!$C$5,G32&gt;('選項&amp;設定'!$I$6)),ROUNDDOWN(G32*'選項&amp;設定'!$J$7,0),IF(AND(D32&lt;&gt;'選項&amp;設定'!$K$7,$G$6='選項&amp;設定'!$C$7,G32&gt;20010),ROUNDDOWN(G32*10%,0),IF(AND(D32&lt;&gt;'選項&amp;設定'!$K$7,$G$6='選項&amp;設定'!$C$7,G32&lt;20011),0,IF(AND(D32&lt;&gt;'選項&amp;設定'!$K$7,$G$6='選項&amp;設定'!$C$8,G32&gt;20010),ROUNDDOWN(G32*10%,0),IF(AND(D32&lt;&gt;'選項&amp;設定'!$K$7,$G$6='選項&amp;設定'!$C$8,G32&lt;20011),0,IF(AND(D32&lt;&gt;'選項&amp;設定'!$K$7,$G$6='選項&amp;設定'!$C$9),0,ROUNDDOWN(G32*20%,0)))))))))</f>
        <v>0</v>
      </c>
      <c r="J32" s="49" t="str">
        <f>IF(D32='選項&amp;設定'!$K$8,"聲明當年度居留達183天"," ")</f>
        <v xml:space="preserve"> </v>
      </c>
      <c r="K32" s="50"/>
      <c r="L32" s="33"/>
      <c r="M32" s="64" t="str">
        <f t="shared" si="1"/>
        <v/>
      </c>
    </row>
    <row r="33" spans="1:13" ht="34.5" customHeight="1" x14ac:dyDescent="0.25">
      <c r="A33" s="29">
        <v>22</v>
      </c>
      <c r="B33" s="36"/>
      <c r="C33" s="33"/>
      <c r="D33" s="24"/>
      <c r="E33" s="24"/>
      <c r="F33" s="30"/>
      <c r="G33" s="30"/>
      <c r="H33" s="34">
        <f>IF($G$6=50,F33*'選項&amp;設定'!$G$4,0)</f>
        <v>0</v>
      </c>
      <c r="I33" s="34">
        <f>IF(AND(D33&lt;&gt;'選項&amp;設定'!$K$7,$G$6='選項&amp;設定'!$C$5),0,IF(AND(D33='選項&amp;設定'!$K$7,$G$6='選項&amp;設定'!$C$5,G33&lt;=('選項&amp;設定'!$I$6)),ROUNDDOWN(G33*'選項&amp;設定'!$J$6,0),IF(AND(D33='選項&amp;設定'!$K$7,$G$6='選項&amp;設定'!$C$5,G33&gt;('選項&amp;設定'!$I$6)),ROUNDDOWN(G33*'選項&amp;設定'!$J$7,0),IF(AND(D33&lt;&gt;'選項&amp;設定'!$K$7,$G$6='選項&amp;設定'!$C$7,G33&gt;20010),ROUNDDOWN(G33*10%,0),IF(AND(D33&lt;&gt;'選項&amp;設定'!$K$7,$G$6='選項&amp;設定'!$C$7,G33&lt;20011),0,IF(AND(D33&lt;&gt;'選項&amp;設定'!$K$7,$G$6='選項&amp;設定'!$C$8,G33&gt;20010),ROUNDDOWN(G33*10%,0),IF(AND(D33&lt;&gt;'選項&amp;設定'!$K$7,$G$6='選項&amp;設定'!$C$8,G33&lt;20011),0,IF(AND(D33&lt;&gt;'選項&amp;設定'!$K$7,$G$6='選項&amp;設定'!$C$9),0,ROUNDDOWN(G33*20%,0)))))))))</f>
        <v>0</v>
      </c>
      <c r="J33" s="49" t="str">
        <f>IF(D33='選項&amp;設定'!$K$8,"聲明當年度居留達183天"," ")</f>
        <v xml:space="preserve"> </v>
      </c>
      <c r="K33" s="50"/>
      <c r="L33" s="33"/>
      <c r="M33" s="64" t="str">
        <f t="shared" si="1"/>
        <v/>
      </c>
    </row>
    <row r="34" spans="1:13" ht="34.5" customHeight="1" x14ac:dyDescent="0.25">
      <c r="A34" s="29">
        <v>23</v>
      </c>
      <c r="B34" s="36"/>
      <c r="C34" s="33"/>
      <c r="D34" s="24"/>
      <c r="E34" s="24"/>
      <c r="F34" s="30"/>
      <c r="G34" s="30"/>
      <c r="H34" s="34">
        <f>IF($G$6=50,F34*'選項&amp;設定'!$G$4,0)</f>
        <v>0</v>
      </c>
      <c r="I34" s="34">
        <f>IF(AND(D34&lt;&gt;'選項&amp;設定'!$K$7,$G$6='選項&amp;設定'!$C$5),0,IF(AND(D34='選項&amp;設定'!$K$7,$G$6='選項&amp;設定'!$C$5,G34&lt;=('選項&amp;設定'!$I$6)),ROUNDDOWN(G34*'選項&amp;設定'!$J$6,0),IF(AND(D34='選項&amp;設定'!$K$7,$G$6='選項&amp;設定'!$C$5,G34&gt;('選項&amp;設定'!$I$6)),ROUNDDOWN(G34*'選項&amp;設定'!$J$7,0),IF(AND(D34&lt;&gt;'選項&amp;設定'!$K$7,$G$6='選項&amp;設定'!$C$7,G34&gt;20010),ROUNDDOWN(G34*10%,0),IF(AND(D34&lt;&gt;'選項&amp;設定'!$K$7,$G$6='選項&amp;設定'!$C$7,G34&lt;20011),0,IF(AND(D34&lt;&gt;'選項&amp;設定'!$K$7,$G$6='選項&amp;設定'!$C$8,G34&gt;20010),ROUNDDOWN(G34*10%,0),IF(AND(D34&lt;&gt;'選項&amp;設定'!$K$7,$G$6='選項&amp;設定'!$C$8,G34&lt;20011),0,IF(AND(D34&lt;&gt;'選項&amp;設定'!$K$7,$G$6='選項&amp;設定'!$C$9),0,ROUNDDOWN(G34*20%,0)))))))))</f>
        <v>0</v>
      </c>
      <c r="J34" s="49" t="str">
        <f>IF(D34='選項&amp;設定'!$K$8,"聲明當年度居留達183天"," ")</f>
        <v xml:space="preserve"> </v>
      </c>
      <c r="K34" s="50"/>
      <c r="L34" s="33"/>
      <c r="M34" s="64" t="str">
        <f t="shared" si="1"/>
        <v/>
      </c>
    </row>
    <row r="35" spans="1:13" ht="34.5" customHeight="1" x14ac:dyDescent="0.25">
      <c r="A35" s="29">
        <v>24</v>
      </c>
      <c r="B35" s="36"/>
      <c r="C35" s="33"/>
      <c r="D35" s="24"/>
      <c r="E35" s="24"/>
      <c r="F35" s="30"/>
      <c r="G35" s="30"/>
      <c r="H35" s="34">
        <f>IF($G$6=50,F35*'選項&amp;設定'!$G$4,0)</f>
        <v>0</v>
      </c>
      <c r="I35" s="34">
        <f>IF(AND(D35&lt;&gt;'選項&amp;設定'!$K$7,$G$6='選項&amp;設定'!$C$5),0,IF(AND(D35='選項&amp;設定'!$K$7,$G$6='選項&amp;設定'!$C$5,G35&lt;=('選項&amp;設定'!$I$6)),ROUNDDOWN(G35*'選項&amp;設定'!$J$6,0),IF(AND(D35='選項&amp;設定'!$K$7,$G$6='選項&amp;設定'!$C$5,G35&gt;('選項&amp;設定'!$I$6)),ROUNDDOWN(G35*'選項&amp;設定'!$J$7,0),IF(AND(D35&lt;&gt;'選項&amp;設定'!$K$7,$G$6='選項&amp;設定'!$C$7,G35&gt;20010),ROUNDDOWN(G35*10%,0),IF(AND(D35&lt;&gt;'選項&amp;設定'!$K$7,$G$6='選項&amp;設定'!$C$7,G35&lt;20011),0,IF(AND(D35&lt;&gt;'選項&amp;設定'!$K$7,$G$6='選項&amp;設定'!$C$8,G35&gt;20010),ROUNDDOWN(G35*10%,0),IF(AND(D35&lt;&gt;'選項&amp;設定'!$K$7,$G$6='選項&amp;設定'!$C$8,G35&lt;20011),0,IF(AND(D35&lt;&gt;'選項&amp;設定'!$K$7,$G$6='選項&amp;設定'!$C$9),0,ROUNDDOWN(G35*20%,0)))))))))</f>
        <v>0</v>
      </c>
      <c r="J35" s="49" t="str">
        <f>IF(D35='選項&amp;設定'!$K$8,"聲明當年度居留達183天"," ")</f>
        <v xml:space="preserve"> </v>
      </c>
      <c r="K35" s="50"/>
      <c r="L35" s="33"/>
      <c r="M35" s="64" t="str">
        <f t="shared" si="1"/>
        <v/>
      </c>
    </row>
    <row r="36" spans="1:13" ht="34.5" customHeight="1" x14ac:dyDescent="0.25">
      <c r="A36" s="29">
        <v>25</v>
      </c>
      <c r="B36" s="36"/>
      <c r="C36" s="33"/>
      <c r="D36" s="24"/>
      <c r="E36" s="24"/>
      <c r="F36" s="30"/>
      <c r="G36" s="30"/>
      <c r="H36" s="34">
        <f>IF($G$6=50,F36*'選項&amp;設定'!$G$4,0)</f>
        <v>0</v>
      </c>
      <c r="I36" s="34">
        <f>IF(AND(D36&lt;&gt;'選項&amp;設定'!$K$7,$G$6='選項&amp;設定'!$C$5),0,IF(AND(D36='選項&amp;設定'!$K$7,$G$6='選項&amp;設定'!$C$5,G36&lt;=('選項&amp;設定'!$I$6)),ROUNDDOWN(G36*'選項&amp;設定'!$J$6,0),IF(AND(D36='選項&amp;設定'!$K$7,$G$6='選項&amp;設定'!$C$5,G36&gt;('選項&amp;設定'!$I$6)),ROUNDDOWN(G36*'選項&amp;設定'!$J$7,0),IF(AND(D36&lt;&gt;'選項&amp;設定'!$K$7,$G$6='選項&amp;設定'!$C$7,G36&gt;20010),ROUNDDOWN(G36*10%,0),IF(AND(D36&lt;&gt;'選項&amp;設定'!$K$7,$G$6='選項&amp;設定'!$C$7,G36&lt;20011),0,IF(AND(D36&lt;&gt;'選項&amp;設定'!$K$7,$G$6='選項&amp;設定'!$C$8,G36&gt;20010),ROUNDDOWN(G36*10%,0),IF(AND(D36&lt;&gt;'選項&amp;設定'!$K$7,$G$6='選項&amp;設定'!$C$8,G36&lt;20011),0,IF(AND(D36&lt;&gt;'選項&amp;設定'!$K$7,$G$6='選項&amp;設定'!$C$9),0,ROUNDDOWN(G36*20%,0)))))))))</f>
        <v>0</v>
      </c>
      <c r="J36" s="49" t="str">
        <f>IF(D36='選項&amp;設定'!$K$8,"聲明當年度居留達183天"," ")</f>
        <v xml:space="preserve"> </v>
      </c>
      <c r="K36" s="50"/>
      <c r="L36" s="33"/>
      <c r="M36" s="64" t="str">
        <f t="shared" si="1"/>
        <v/>
      </c>
    </row>
    <row r="37" spans="1:13" ht="34.5" customHeight="1" x14ac:dyDescent="0.25">
      <c r="A37" s="29">
        <v>26</v>
      </c>
      <c r="B37" s="36"/>
      <c r="C37" s="33"/>
      <c r="D37" s="24"/>
      <c r="E37" s="24"/>
      <c r="F37" s="30"/>
      <c r="G37" s="30"/>
      <c r="H37" s="34">
        <f>IF($G$6=50,F37*'選項&amp;設定'!$G$4,0)</f>
        <v>0</v>
      </c>
      <c r="I37" s="34">
        <f>IF(AND(D37&lt;&gt;'選項&amp;設定'!$K$7,$G$6='選項&amp;設定'!$C$5),0,IF(AND(D37='選項&amp;設定'!$K$7,$G$6='選項&amp;設定'!$C$5,G37&lt;=('選項&amp;設定'!$I$6)),ROUNDDOWN(G37*'選項&amp;設定'!$J$6,0),IF(AND(D37='選項&amp;設定'!$K$7,$G$6='選項&amp;設定'!$C$5,G37&gt;('選項&amp;設定'!$I$6)),ROUNDDOWN(G37*'選項&amp;設定'!$J$7,0),IF(AND(D37&lt;&gt;'選項&amp;設定'!$K$7,$G$6='選項&amp;設定'!$C$7,G37&gt;20010),ROUNDDOWN(G37*10%,0),IF(AND(D37&lt;&gt;'選項&amp;設定'!$K$7,$G$6='選項&amp;設定'!$C$7,G37&lt;20011),0,IF(AND(D37&lt;&gt;'選項&amp;設定'!$K$7,$G$6='選項&amp;設定'!$C$8,G37&gt;20010),ROUNDDOWN(G37*10%,0),IF(AND(D37&lt;&gt;'選項&amp;設定'!$K$7,$G$6='選項&amp;設定'!$C$8,G37&lt;20011),0,IF(AND(D37&lt;&gt;'選項&amp;設定'!$K$7,$G$6='選項&amp;設定'!$C$9),0,ROUNDDOWN(G37*20%,0)))))))))</f>
        <v>0</v>
      </c>
      <c r="J37" s="49" t="str">
        <f>IF(D37='選項&amp;設定'!$K$8,"聲明當年度居留達183天"," ")</f>
        <v xml:space="preserve"> </v>
      </c>
      <c r="K37" s="50"/>
      <c r="L37" s="33"/>
      <c r="M37" s="64" t="str">
        <f t="shared" si="1"/>
        <v/>
      </c>
    </row>
    <row r="38" spans="1:13" ht="34.5" customHeight="1" x14ac:dyDescent="0.25">
      <c r="A38" s="29">
        <v>27</v>
      </c>
      <c r="B38" s="36"/>
      <c r="C38" s="33"/>
      <c r="D38" s="24"/>
      <c r="E38" s="24"/>
      <c r="F38" s="30"/>
      <c r="G38" s="30"/>
      <c r="H38" s="34">
        <f>IF($G$6=50,F38*'選項&amp;設定'!$G$4,0)</f>
        <v>0</v>
      </c>
      <c r="I38" s="34">
        <f>IF(AND(D38&lt;&gt;'選項&amp;設定'!$K$7,$G$6='選項&amp;設定'!$C$5),0,IF(AND(D38='選項&amp;設定'!$K$7,$G$6='選項&amp;設定'!$C$5,G38&lt;=('選項&amp;設定'!$I$6)),ROUNDDOWN(G38*'選項&amp;設定'!$J$6,0),IF(AND(D38='選項&amp;設定'!$K$7,$G$6='選項&amp;設定'!$C$5,G38&gt;('選項&amp;設定'!$I$6)),ROUNDDOWN(G38*'選項&amp;設定'!$J$7,0),IF(AND(D38&lt;&gt;'選項&amp;設定'!$K$7,$G$6='選項&amp;設定'!$C$7,G38&gt;20010),ROUNDDOWN(G38*10%,0),IF(AND(D38&lt;&gt;'選項&amp;設定'!$K$7,$G$6='選項&amp;設定'!$C$7,G38&lt;20011),0,IF(AND(D38&lt;&gt;'選項&amp;設定'!$K$7,$G$6='選項&amp;設定'!$C$8,G38&gt;20010),ROUNDDOWN(G38*10%,0),IF(AND(D38&lt;&gt;'選項&amp;設定'!$K$7,$G$6='選項&amp;設定'!$C$8,G38&lt;20011),0,IF(AND(D38&lt;&gt;'選項&amp;設定'!$K$7,$G$6='選項&amp;設定'!$C$9),0,ROUNDDOWN(G38*20%,0)))))))))</f>
        <v>0</v>
      </c>
      <c r="J38" s="49" t="str">
        <f>IF(D38='選項&amp;設定'!$K$8,"聲明當年度居留達183天"," ")</f>
        <v xml:space="preserve"> </v>
      </c>
      <c r="K38" s="50"/>
      <c r="L38" s="33"/>
      <c r="M38" s="64" t="str">
        <f t="shared" si="1"/>
        <v/>
      </c>
    </row>
    <row r="39" spans="1:13" ht="34.5" customHeight="1" x14ac:dyDescent="0.25">
      <c r="A39" s="29">
        <v>28</v>
      </c>
      <c r="B39" s="36"/>
      <c r="C39" s="33"/>
      <c r="D39" s="24"/>
      <c r="E39" s="24"/>
      <c r="F39" s="30"/>
      <c r="G39" s="30"/>
      <c r="H39" s="34">
        <f>IF($G$6=50,F39*'選項&amp;設定'!$G$4,0)</f>
        <v>0</v>
      </c>
      <c r="I39" s="34">
        <f>IF(AND(D39&lt;&gt;'選項&amp;設定'!$K$7,$G$6='選項&amp;設定'!$C$5),0,IF(AND(D39='選項&amp;設定'!$K$7,$G$6='選項&amp;設定'!$C$5,G39&lt;=('選項&amp;設定'!$I$6)),ROUNDDOWN(G39*'選項&amp;設定'!$J$6,0),IF(AND(D39='選項&amp;設定'!$K$7,$G$6='選項&amp;設定'!$C$5,G39&gt;('選項&amp;設定'!$I$6)),ROUNDDOWN(G39*'選項&amp;設定'!$J$7,0),IF(AND(D39&lt;&gt;'選項&amp;設定'!$K$7,$G$6='選項&amp;設定'!$C$7,G39&gt;20010),ROUNDDOWN(G39*10%,0),IF(AND(D39&lt;&gt;'選項&amp;設定'!$K$7,$G$6='選項&amp;設定'!$C$7,G39&lt;20011),0,IF(AND(D39&lt;&gt;'選項&amp;設定'!$K$7,$G$6='選項&amp;設定'!$C$8,G39&gt;20010),ROUNDDOWN(G39*10%,0),IF(AND(D39&lt;&gt;'選項&amp;設定'!$K$7,$G$6='選項&amp;設定'!$C$8,G39&lt;20011),0,IF(AND(D39&lt;&gt;'選項&amp;設定'!$K$7,$G$6='選項&amp;設定'!$C$9),0,ROUNDDOWN(G39*20%,0)))))))))</f>
        <v>0</v>
      </c>
      <c r="J39" s="49" t="str">
        <f>IF(D39='選項&amp;設定'!$K$8,"聲明當年度居留達183天"," ")</f>
        <v xml:space="preserve"> </v>
      </c>
      <c r="K39" s="50"/>
      <c r="L39" s="33"/>
      <c r="M39" s="64" t="str">
        <f t="shared" si="1"/>
        <v/>
      </c>
    </row>
    <row r="40" spans="1:13" ht="34.5" customHeight="1" x14ac:dyDescent="0.25">
      <c r="A40" s="29">
        <v>29</v>
      </c>
      <c r="B40" s="36"/>
      <c r="C40" s="33"/>
      <c r="D40" s="24"/>
      <c r="E40" s="24"/>
      <c r="F40" s="30"/>
      <c r="G40" s="30"/>
      <c r="H40" s="34">
        <f>IF($G$6=50,F40*'選項&amp;設定'!$G$4,0)</f>
        <v>0</v>
      </c>
      <c r="I40" s="34">
        <f>IF(AND(D40&lt;&gt;'選項&amp;設定'!$K$7,$G$6='選項&amp;設定'!$C$5),0,IF(AND(D40='選項&amp;設定'!$K$7,$G$6='選項&amp;設定'!$C$5,G40&lt;=('選項&amp;設定'!$I$6)),ROUNDDOWN(G40*'選項&amp;設定'!$J$6,0),IF(AND(D40='選項&amp;設定'!$K$7,$G$6='選項&amp;設定'!$C$5,G40&gt;('選項&amp;設定'!$I$6)),ROUNDDOWN(G40*'選項&amp;設定'!$J$7,0),IF(AND(D40&lt;&gt;'選項&amp;設定'!$K$7,$G$6='選項&amp;設定'!$C$7,G40&gt;20010),ROUNDDOWN(G40*10%,0),IF(AND(D40&lt;&gt;'選項&amp;設定'!$K$7,$G$6='選項&amp;設定'!$C$7,G40&lt;20011),0,IF(AND(D40&lt;&gt;'選項&amp;設定'!$K$7,$G$6='選項&amp;設定'!$C$8,G40&gt;20010),ROUNDDOWN(G40*10%,0),IF(AND(D40&lt;&gt;'選項&amp;設定'!$K$7,$G$6='選項&amp;設定'!$C$8,G40&lt;20011),0,IF(AND(D40&lt;&gt;'選項&amp;設定'!$K$7,$G$6='選項&amp;設定'!$C$9),0,ROUNDDOWN(G40*20%,0)))))))))</f>
        <v>0</v>
      </c>
      <c r="J40" s="49" t="str">
        <f>IF(D40='選項&amp;設定'!$K$8,"聲明當年度居留達183天"," ")</f>
        <v xml:space="preserve"> </v>
      </c>
      <c r="K40" s="50"/>
      <c r="L40" s="33"/>
      <c r="M40" s="64" t="str">
        <f t="shared" si="1"/>
        <v/>
      </c>
    </row>
    <row r="41" spans="1:13" ht="34.5" customHeight="1" x14ac:dyDescent="0.25">
      <c r="A41" s="29">
        <v>30</v>
      </c>
      <c r="B41" s="36"/>
      <c r="C41" s="33"/>
      <c r="D41" s="24"/>
      <c r="E41" s="24"/>
      <c r="F41" s="30"/>
      <c r="G41" s="30"/>
      <c r="H41" s="34">
        <f>IF($G$6=50,F41*'選項&amp;設定'!$G$4,0)</f>
        <v>0</v>
      </c>
      <c r="I41" s="34">
        <f>IF(AND(D41&lt;&gt;'選項&amp;設定'!$K$7,$G$6='選項&amp;設定'!$C$5),0,IF(AND(D41='選項&amp;設定'!$K$7,$G$6='選項&amp;設定'!$C$5,G41&lt;=('選項&amp;設定'!$I$6)),ROUNDDOWN(G41*'選項&amp;設定'!$J$6,0),IF(AND(D41='選項&amp;設定'!$K$7,$G$6='選項&amp;設定'!$C$5,G41&gt;('選項&amp;設定'!$I$6)),ROUNDDOWN(G41*'選項&amp;設定'!$J$7,0),IF(AND(D41&lt;&gt;'選項&amp;設定'!$K$7,$G$6='選項&amp;設定'!$C$7,G41&gt;20010),ROUNDDOWN(G41*10%,0),IF(AND(D41&lt;&gt;'選項&amp;設定'!$K$7,$G$6='選項&amp;設定'!$C$7,G41&lt;20011),0,IF(AND(D41&lt;&gt;'選項&amp;設定'!$K$7,$G$6='選項&amp;設定'!$C$8,G41&gt;20010),ROUNDDOWN(G41*10%,0),IF(AND(D41&lt;&gt;'選項&amp;設定'!$K$7,$G$6='選項&amp;設定'!$C$8,G41&lt;20011),0,IF(AND(D41&lt;&gt;'選項&amp;設定'!$K$7,$G$6='選項&amp;設定'!$C$9),0,ROUNDDOWN(G41*20%,0)))))))))</f>
        <v>0</v>
      </c>
      <c r="J41" s="49" t="str">
        <f>IF(D41='選項&amp;設定'!$K$8,"聲明當年度居留達183天"," ")</f>
        <v xml:space="preserve"> </v>
      </c>
      <c r="K41" s="50"/>
      <c r="L41" s="33"/>
      <c r="M41" s="64" t="str">
        <f t="shared" si="1"/>
        <v/>
      </c>
    </row>
    <row r="42" spans="1:13" ht="34.5" customHeight="1" x14ac:dyDescent="0.25">
      <c r="A42" s="29">
        <v>31</v>
      </c>
      <c r="B42" s="36"/>
      <c r="C42" s="33"/>
      <c r="D42" s="24"/>
      <c r="E42" s="24"/>
      <c r="F42" s="30"/>
      <c r="G42" s="30"/>
      <c r="H42" s="34">
        <f>IF($G$6=50,F42*'選項&amp;設定'!$G$4,0)</f>
        <v>0</v>
      </c>
      <c r="I42" s="34">
        <f>IF(AND(D42&lt;&gt;'選項&amp;設定'!$K$7,$G$6='選項&amp;設定'!$C$5),0,IF(AND(D42='選項&amp;設定'!$K$7,$G$6='選項&amp;設定'!$C$5,G42&lt;=('選項&amp;設定'!$I$6)),ROUNDDOWN(G42*'選項&amp;設定'!$J$6,0),IF(AND(D42='選項&amp;設定'!$K$7,$G$6='選項&amp;設定'!$C$5,G42&gt;('選項&amp;設定'!$I$6)),ROUNDDOWN(G42*'選項&amp;設定'!$J$7,0),IF(AND(D42&lt;&gt;'選項&amp;設定'!$K$7,$G$6='選項&amp;設定'!$C$7,G42&gt;20010),ROUNDDOWN(G42*10%,0),IF(AND(D42&lt;&gt;'選項&amp;設定'!$K$7,$G$6='選項&amp;設定'!$C$7,G42&lt;20011),0,IF(AND(D42&lt;&gt;'選項&amp;設定'!$K$7,$G$6='選項&amp;設定'!$C$8,G42&gt;20010),ROUNDDOWN(G42*10%,0),IF(AND(D42&lt;&gt;'選項&amp;設定'!$K$7,$G$6='選項&amp;設定'!$C$8,G42&lt;20011),0,IF(AND(D42&lt;&gt;'選項&amp;設定'!$K$7,$G$6='選項&amp;設定'!$C$9),0,ROUNDDOWN(G42*20%,0)))))))))</f>
        <v>0</v>
      </c>
      <c r="J42" s="49" t="str">
        <f>IF(D42='選項&amp;設定'!$K$8,"聲明當年度居留達183天"," ")</f>
        <v xml:space="preserve"> </v>
      </c>
      <c r="K42" s="50"/>
      <c r="L42" s="33"/>
      <c r="M42" s="64" t="str">
        <f t="shared" si="1"/>
        <v/>
      </c>
    </row>
    <row r="43" spans="1:13" ht="34.5" customHeight="1" x14ac:dyDescent="0.25">
      <c r="A43" s="29">
        <v>32</v>
      </c>
      <c r="B43" s="36"/>
      <c r="C43" s="33"/>
      <c r="D43" s="24"/>
      <c r="E43" s="24"/>
      <c r="F43" s="30"/>
      <c r="G43" s="30"/>
      <c r="H43" s="34">
        <f>IF($G$6=50,F43*'選項&amp;設定'!$G$4,0)</f>
        <v>0</v>
      </c>
      <c r="I43" s="34">
        <f>IF(AND(D43&lt;&gt;'選項&amp;設定'!$K$7,$G$6='選項&amp;設定'!$C$5),0,IF(AND(D43='選項&amp;設定'!$K$7,$G$6='選項&amp;設定'!$C$5,G43&lt;=('選項&amp;設定'!$I$6)),ROUNDDOWN(G43*'選項&amp;設定'!$J$6,0),IF(AND(D43='選項&amp;設定'!$K$7,$G$6='選項&amp;設定'!$C$5,G43&gt;('選項&amp;設定'!$I$6)),ROUNDDOWN(G43*'選項&amp;設定'!$J$7,0),IF(AND(D43&lt;&gt;'選項&amp;設定'!$K$7,$G$6='選項&amp;設定'!$C$7,G43&gt;20010),ROUNDDOWN(G43*10%,0),IF(AND(D43&lt;&gt;'選項&amp;設定'!$K$7,$G$6='選項&amp;設定'!$C$7,G43&lt;20011),0,IF(AND(D43&lt;&gt;'選項&amp;設定'!$K$7,$G$6='選項&amp;設定'!$C$8,G43&gt;20010),ROUNDDOWN(G43*10%,0),IF(AND(D43&lt;&gt;'選項&amp;設定'!$K$7,$G$6='選項&amp;設定'!$C$8,G43&lt;20011),0,IF(AND(D43&lt;&gt;'選項&amp;設定'!$K$7,$G$6='選項&amp;設定'!$C$9),0,ROUNDDOWN(G43*20%,0)))))))))</f>
        <v>0</v>
      </c>
      <c r="J43" s="49" t="str">
        <f>IF(D43='選項&amp;設定'!$K$8,"聲明當年度居留達183天"," ")</f>
        <v xml:space="preserve"> </v>
      </c>
      <c r="K43" s="50"/>
      <c r="L43" s="33"/>
      <c r="M43" s="64" t="str">
        <f t="shared" si="1"/>
        <v/>
      </c>
    </row>
    <row r="44" spans="1:13" ht="34.5" customHeight="1" x14ac:dyDescent="0.25">
      <c r="A44" s="29">
        <v>33</v>
      </c>
      <c r="B44" s="36"/>
      <c r="C44" s="33"/>
      <c r="D44" s="24"/>
      <c r="E44" s="24"/>
      <c r="F44" s="30"/>
      <c r="G44" s="30"/>
      <c r="H44" s="34">
        <f>IF($G$6=50,F44*'選項&amp;設定'!$G$4,0)</f>
        <v>0</v>
      </c>
      <c r="I44" s="34">
        <f>IF(AND(D44&lt;&gt;'選項&amp;設定'!$K$7,$G$6='選項&amp;設定'!$C$5),0,IF(AND(D44='選項&amp;設定'!$K$7,$G$6='選項&amp;設定'!$C$5,G44&lt;=('選項&amp;設定'!$I$6)),ROUNDDOWN(G44*'選項&amp;設定'!$J$6,0),IF(AND(D44='選項&amp;設定'!$K$7,$G$6='選項&amp;設定'!$C$5,G44&gt;('選項&amp;設定'!$I$6)),ROUNDDOWN(G44*'選項&amp;設定'!$J$7,0),IF(AND(D44&lt;&gt;'選項&amp;設定'!$K$7,$G$6='選項&amp;設定'!$C$7,G44&gt;20010),ROUNDDOWN(G44*10%,0),IF(AND(D44&lt;&gt;'選項&amp;設定'!$K$7,$G$6='選項&amp;設定'!$C$7,G44&lt;20011),0,IF(AND(D44&lt;&gt;'選項&amp;設定'!$K$7,$G$6='選項&amp;設定'!$C$8,G44&gt;20010),ROUNDDOWN(G44*10%,0),IF(AND(D44&lt;&gt;'選項&amp;設定'!$K$7,$G$6='選項&amp;設定'!$C$8,G44&lt;20011),0,IF(AND(D44&lt;&gt;'選項&amp;設定'!$K$7,$G$6='選項&amp;設定'!$C$9),0,ROUNDDOWN(G44*20%,0)))))))))</f>
        <v>0</v>
      </c>
      <c r="J44" s="49" t="str">
        <f>IF(D44='選項&amp;設定'!$K$8,"聲明當年度居留達183天"," ")</f>
        <v xml:space="preserve"> </v>
      </c>
      <c r="K44" s="50"/>
      <c r="L44" s="33"/>
      <c r="M44" s="64" t="str">
        <f t="shared" si="1"/>
        <v/>
      </c>
    </row>
    <row r="45" spans="1:13" ht="34.5" customHeight="1" x14ac:dyDescent="0.25">
      <c r="A45" s="29">
        <v>34</v>
      </c>
      <c r="B45" s="36"/>
      <c r="C45" s="33"/>
      <c r="D45" s="24"/>
      <c r="E45" s="24"/>
      <c r="F45" s="30"/>
      <c r="G45" s="30"/>
      <c r="H45" s="34">
        <f>IF($G$6=50,F45*'選項&amp;設定'!$G$4,0)</f>
        <v>0</v>
      </c>
      <c r="I45" s="34">
        <f>IF(AND(D45&lt;&gt;'選項&amp;設定'!$K$7,$G$6='選項&amp;設定'!$C$5),0,IF(AND(D45='選項&amp;設定'!$K$7,$G$6='選項&amp;設定'!$C$5,G45&lt;=('選項&amp;設定'!$I$6)),ROUNDDOWN(G45*'選項&amp;設定'!$J$6,0),IF(AND(D45='選項&amp;設定'!$K$7,$G$6='選項&amp;設定'!$C$5,G45&gt;('選項&amp;設定'!$I$6)),ROUNDDOWN(G45*'選項&amp;設定'!$J$7,0),IF(AND(D45&lt;&gt;'選項&amp;設定'!$K$7,$G$6='選項&amp;設定'!$C$7,G45&gt;20010),ROUNDDOWN(G45*10%,0),IF(AND(D45&lt;&gt;'選項&amp;設定'!$K$7,$G$6='選項&amp;設定'!$C$7,G45&lt;20011),0,IF(AND(D45&lt;&gt;'選項&amp;設定'!$K$7,$G$6='選項&amp;設定'!$C$8,G45&gt;20010),ROUNDDOWN(G45*10%,0),IF(AND(D45&lt;&gt;'選項&amp;設定'!$K$7,$G$6='選項&amp;設定'!$C$8,G45&lt;20011),0,IF(AND(D45&lt;&gt;'選項&amp;設定'!$K$7,$G$6='選項&amp;設定'!$C$9),0,ROUNDDOWN(G45*20%,0)))))))))</f>
        <v>0</v>
      </c>
      <c r="J45" s="49" t="str">
        <f>IF(D45='選項&amp;設定'!$K$8,"聲明當年度居留達183天"," ")</f>
        <v xml:space="preserve"> </v>
      </c>
      <c r="K45" s="50"/>
      <c r="L45" s="33"/>
      <c r="M45" s="64" t="str">
        <f t="shared" si="1"/>
        <v/>
      </c>
    </row>
    <row r="46" spans="1:13" ht="34.5" customHeight="1" x14ac:dyDescent="0.25">
      <c r="A46" s="29">
        <v>35</v>
      </c>
      <c r="B46" s="36"/>
      <c r="C46" s="33"/>
      <c r="D46" s="24"/>
      <c r="E46" s="24"/>
      <c r="F46" s="30"/>
      <c r="G46" s="30"/>
      <c r="H46" s="34">
        <f>IF($G$6=50,F46*'選項&amp;設定'!$G$4,0)</f>
        <v>0</v>
      </c>
      <c r="I46" s="34">
        <f>IF(AND(D46&lt;&gt;'選項&amp;設定'!$K$7,$G$6='選項&amp;設定'!$C$5),0,IF(AND(D46='選項&amp;設定'!$K$7,$G$6='選項&amp;設定'!$C$5,G46&lt;=('選項&amp;設定'!$I$6)),ROUNDDOWN(G46*'選項&amp;設定'!$J$6,0),IF(AND(D46='選項&amp;設定'!$K$7,$G$6='選項&amp;設定'!$C$5,G46&gt;('選項&amp;設定'!$I$6)),ROUNDDOWN(G46*'選項&amp;設定'!$J$7,0),IF(AND(D46&lt;&gt;'選項&amp;設定'!$K$7,$G$6='選項&amp;設定'!$C$7,G46&gt;20010),ROUNDDOWN(G46*10%,0),IF(AND(D46&lt;&gt;'選項&amp;設定'!$K$7,$G$6='選項&amp;設定'!$C$7,G46&lt;20011),0,IF(AND(D46&lt;&gt;'選項&amp;設定'!$K$7,$G$6='選項&amp;設定'!$C$8,G46&gt;20010),ROUNDDOWN(G46*10%,0),IF(AND(D46&lt;&gt;'選項&amp;設定'!$K$7,$G$6='選項&amp;設定'!$C$8,G46&lt;20011),0,IF(AND(D46&lt;&gt;'選項&amp;設定'!$K$7,$G$6='選項&amp;設定'!$C$9),0,ROUNDDOWN(G46*20%,0)))))))))</f>
        <v>0</v>
      </c>
      <c r="J46" s="49" t="str">
        <f>IF(D46='選項&amp;設定'!$K$8,"聲明當年度居留達183天"," ")</f>
        <v xml:space="preserve"> </v>
      </c>
      <c r="K46" s="50"/>
      <c r="L46" s="33"/>
      <c r="M46" s="64" t="str">
        <f t="shared" si="1"/>
        <v/>
      </c>
    </row>
    <row r="47" spans="1:13" ht="34.5" customHeight="1" x14ac:dyDescent="0.25">
      <c r="A47" s="29">
        <v>36</v>
      </c>
      <c r="B47" s="36"/>
      <c r="C47" s="33"/>
      <c r="D47" s="24"/>
      <c r="E47" s="24"/>
      <c r="F47" s="30"/>
      <c r="G47" s="30"/>
      <c r="H47" s="34">
        <f>IF($G$6=50,F47*'選項&amp;設定'!$G$4,0)</f>
        <v>0</v>
      </c>
      <c r="I47" s="34">
        <f>IF(AND(D47&lt;&gt;'選項&amp;設定'!$K$7,$G$6='選項&amp;設定'!$C$5),0,IF(AND(D47='選項&amp;設定'!$K$7,$G$6='選項&amp;設定'!$C$5,G47&lt;=('選項&amp;設定'!$I$6)),ROUNDDOWN(G47*'選項&amp;設定'!$J$6,0),IF(AND(D47='選項&amp;設定'!$K$7,$G$6='選項&amp;設定'!$C$5,G47&gt;('選項&amp;設定'!$I$6)),ROUNDDOWN(G47*'選項&amp;設定'!$J$7,0),IF(AND(D47&lt;&gt;'選項&amp;設定'!$K$7,$G$6='選項&amp;設定'!$C$7,G47&gt;20010),ROUNDDOWN(G47*10%,0),IF(AND(D47&lt;&gt;'選項&amp;設定'!$K$7,$G$6='選項&amp;設定'!$C$7,G47&lt;20011),0,IF(AND(D47&lt;&gt;'選項&amp;設定'!$K$7,$G$6='選項&amp;設定'!$C$8,G47&gt;20010),ROUNDDOWN(G47*10%,0),IF(AND(D47&lt;&gt;'選項&amp;設定'!$K$7,$G$6='選項&amp;設定'!$C$8,G47&lt;20011),0,IF(AND(D47&lt;&gt;'選項&amp;設定'!$K$7,$G$6='選項&amp;設定'!$C$9),0,ROUNDDOWN(G47*20%,0)))))))))</f>
        <v>0</v>
      </c>
      <c r="J47" s="49" t="str">
        <f>IF(D47='選項&amp;設定'!$K$8,"聲明當年度居留達183天"," ")</f>
        <v xml:space="preserve"> </v>
      </c>
      <c r="K47" s="50"/>
      <c r="L47" s="33"/>
      <c r="M47" s="64" t="str">
        <f t="shared" si="1"/>
        <v/>
      </c>
    </row>
    <row r="48" spans="1:13" ht="34.5" customHeight="1" x14ac:dyDescent="0.25">
      <c r="A48" s="29">
        <v>37</v>
      </c>
      <c r="B48" s="36"/>
      <c r="C48" s="33"/>
      <c r="D48" s="24"/>
      <c r="E48" s="24"/>
      <c r="F48" s="30"/>
      <c r="G48" s="30"/>
      <c r="H48" s="34">
        <f>IF($G$6=50,F48*'選項&amp;設定'!$G$4,0)</f>
        <v>0</v>
      </c>
      <c r="I48" s="34">
        <f>IF(AND(D48&lt;&gt;'選項&amp;設定'!$K$7,$G$6='選項&amp;設定'!$C$5),0,IF(AND(D48='選項&amp;設定'!$K$7,$G$6='選項&amp;設定'!$C$5,G48&lt;=('選項&amp;設定'!$I$6)),ROUNDDOWN(G48*'選項&amp;設定'!$J$6,0),IF(AND(D48='選項&amp;設定'!$K$7,$G$6='選項&amp;設定'!$C$5,G48&gt;('選項&amp;設定'!$I$6)),ROUNDDOWN(G48*'選項&amp;設定'!$J$7,0),IF(AND(D48&lt;&gt;'選項&amp;設定'!$K$7,$G$6='選項&amp;設定'!$C$7,G48&gt;20010),ROUNDDOWN(G48*10%,0),IF(AND(D48&lt;&gt;'選項&amp;設定'!$K$7,$G$6='選項&amp;設定'!$C$7,G48&lt;20011),0,IF(AND(D48&lt;&gt;'選項&amp;設定'!$K$7,$G$6='選項&amp;設定'!$C$8,G48&gt;20010),ROUNDDOWN(G48*10%,0),IF(AND(D48&lt;&gt;'選項&amp;設定'!$K$7,$G$6='選項&amp;設定'!$C$8,G48&lt;20011),0,IF(AND(D48&lt;&gt;'選項&amp;設定'!$K$7,$G$6='選項&amp;設定'!$C$9),0,ROUNDDOWN(G48*20%,0)))))))))</f>
        <v>0</v>
      </c>
      <c r="J48" s="49" t="str">
        <f>IF(D48='選項&amp;設定'!$K$8,"聲明當年度居留達183天"," ")</f>
        <v xml:space="preserve"> </v>
      </c>
      <c r="K48" s="50"/>
      <c r="L48" s="33"/>
      <c r="M48" s="64" t="str">
        <f t="shared" si="1"/>
        <v/>
      </c>
    </row>
    <row r="49" spans="1:13" ht="34.5" customHeight="1" x14ac:dyDescent="0.25">
      <c r="A49" s="29">
        <v>38</v>
      </c>
      <c r="B49" s="36"/>
      <c r="C49" s="33"/>
      <c r="D49" s="24"/>
      <c r="E49" s="24"/>
      <c r="F49" s="30"/>
      <c r="G49" s="30"/>
      <c r="H49" s="34">
        <f>IF($G$6=50,F49*'選項&amp;設定'!$G$4,0)</f>
        <v>0</v>
      </c>
      <c r="I49" s="34">
        <f>IF(AND(D49&lt;&gt;'選項&amp;設定'!$K$7,$G$6='選項&amp;設定'!$C$5),0,IF(AND(D49='選項&amp;設定'!$K$7,$G$6='選項&amp;設定'!$C$5,G49&lt;=('選項&amp;設定'!$I$6)),ROUNDDOWN(G49*'選項&amp;設定'!$J$6,0),IF(AND(D49='選項&amp;設定'!$K$7,$G$6='選項&amp;設定'!$C$5,G49&gt;('選項&amp;設定'!$I$6)),ROUNDDOWN(G49*'選項&amp;設定'!$J$7,0),IF(AND(D49&lt;&gt;'選項&amp;設定'!$K$7,$G$6='選項&amp;設定'!$C$7,G49&gt;20010),ROUNDDOWN(G49*10%,0),IF(AND(D49&lt;&gt;'選項&amp;設定'!$K$7,$G$6='選項&amp;設定'!$C$7,G49&lt;20011),0,IF(AND(D49&lt;&gt;'選項&amp;設定'!$K$7,$G$6='選項&amp;設定'!$C$8,G49&gt;20010),ROUNDDOWN(G49*10%,0),IF(AND(D49&lt;&gt;'選項&amp;設定'!$K$7,$G$6='選項&amp;設定'!$C$8,G49&lt;20011),0,IF(AND(D49&lt;&gt;'選項&amp;設定'!$K$7,$G$6='選項&amp;設定'!$C$9),0,ROUNDDOWN(G49*20%,0)))))))))</f>
        <v>0</v>
      </c>
      <c r="J49" s="49" t="str">
        <f>IF(D49='選項&amp;設定'!$K$8,"聲明當年度居留達183天"," ")</f>
        <v xml:space="preserve"> </v>
      </c>
      <c r="K49" s="50"/>
      <c r="L49" s="33"/>
      <c r="M49" s="64" t="str">
        <f t="shared" si="1"/>
        <v/>
      </c>
    </row>
    <row r="50" spans="1:13" ht="34.5" customHeight="1" x14ac:dyDescent="0.25">
      <c r="A50" s="29">
        <v>39</v>
      </c>
      <c r="B50" s="36"/>
      <c r="C50" s="33"/>
      <c r="D50" s="24"/>
      <c r="E50" s="24"/>
      <c r="F50" s="30"/>
      <c r="G50" s="30"/>
      <c r="H50" s="34">
        <f>IF($G$6=50,F50*'選項&amp;設定'!$G$4,0)</f>
        <v>0</v>
      </c>
      <c r="I50" s="34">
        <f>IF(AND(D50&lt;&gt;'選項&amp;設定'!$K$7,$G$6='選項&amp;設定'!$C$5),0,IF(AND(D50='選項&amp;設定'!$K$7,$G$6='選項&amp;設定'!$C$5,G50&lt;=('選項&amp;設定'!$I$6)),ROUNDDOWN(G50*'選項&amp;設定'!$J$6,0),IF(AND(D50='選項&amp;設定'!$K$7,$G$6='選項&amp;設定'!$C$5,G50&gt;('選項&amp;設定'!$I$6)),ROUNDDOWN(G50*'選項&amp;設定'!$J$7,0),IF(AND(D50&lt;&gt;'選項&amp;設定'!$K$7,$G$6='選項&amp;設定'!$C$7,G50&gt;20010),ROUNDDOWN(G50*10%,0),IF(AND(D50&lt;&gt;'選項&amp;設定'!$K$7,$G$6='選項&amp;設定'!$C$7,G50&lt;20011),0,IF(AND(D50&lt;&gt;'選項&amp;設定'!$K$7,$G$6='選項&amp;設定'!$C$8,G50&gt;20010),ROUNDDOWN(G50*10%,0),IF(AND(D50&lt;&gt;'選項&amp;設定'!$K$7,$G$6='選項&amp;設定'!$C$8,G50&lt;20011),0,IF(AND(D50&lt;&gt;'選項&amp;設定'!$K$7,$G$6='選項&amp;設定'!$C$9),0,ROUNDDOWN(G50*20%,0)))))))))</f>
        <v>0</v>
      </c>
      <c r="J50" s="49" t="str">
        <f>IF(D50='選項&amp;設定'!$K$8,"聲明當年度居留達183天"," ")</f>
        <v xml:space="preserve"> </v>
      </c>
      <c r="K50" s="50"/>
      <c r="L50" s="33"/>
      <c r="M50" s="64" t="str">
        <f t="shared" si="1"/>
        <v/>
      </c>
    </row>
    <row r="51" spans="1:13" ht="34.5" customHeight="1" x14ac:dyDescent="0.25">
      <c r="A51" s="29">
        <v>40</v>
      </c>
      <c r="B51" s="36"/>
      <c r="C51" s="33"/>
      <c r="D51" s="24"/>
      <c r="E51" s="24"/>
      <c r="F51" s="30"/>
      <c r="G51" s="30"/>
      <c r="H51" s="34">
        <f>IF($G$6=50,F51*'選項&amp;設定'!$G$4,0)</f>
        <v>0</v>
      </c>
      <c r="I51" s="34">
        <f>IF(AND(D51&lt;&gt;'選項&amp;設定'!$K$7,$G$6='選項&amp;設定'!$C$5),0,IF(AND(D51='選項&amp;設定'!$K$7,$G$6='選項&amp;設定'!$C$5,G51&lt;=('選項&amp;設定'!$I$6)),ROUNDDOWN(G51*'選項&amp;設定'!$J$6,0),IF(AND(D51='選項&amp;設定'!$K$7,$G$6='選項&amp;設定'!$C$5,G51&gt;('選項&amp;設定'!$I$6)),ROUNDDOWN(G51*'選項&amp;設定'!$J$7,0),IF(AND(D51&lt;&gt;'選項&amp;設定'!$K$7,$G$6='選項&amp;設定'!$C$7,G51&gt;20010),ROUNDDOWN(G51*10%,0),IF(AND(D51&lt;&gt;'選項&amp;設定'!$K$7,$G$6='選項&amp;設定'!$C$7,G51&lt;20011),0,IF(AND(D51&lt;&gt;'選項&amp;設定'!$K$7,$G$6='選項&amp;設定'!$C$8,G51&gt;20010),ROUNDDOWN(G51*10%,0),IF(AND(D51&lt;&gt;'選項&amp;設定'!$K$7,$G$6='選項&amp;設定'!$C$8,G51&lt;20011),0,IF(AND(D51&lt;&gt;'選項&amp;設定'!$K$7,$G$6='選項&amp;設定'!$C$9),0,ROUNDDOWN(G51*20%,0)))))))))</f>
        <v>0</v>
      </c>
      <c r="J51" s="49" t="str">
        <f>IF(D51='選項&amp;設定'!$K$8,"聲明當年度居留達183天"," ")</f>
        <v xml:space="preserve"> </v>
      </c>
      <c r="K51" s="50"/>
      <c r="L51" s="33"/>
      <c r="M51" s="64" t="str">
        <f t="shared" si="1"/>
        <v/>
      </c>
    </row>
    <row r="52" spans="1:13" ht="34.5" customHeight="1" x14ac:dyDescent="0.25">
      <c r="A52" s="29">
        <v>41</v>
      </c>
      <c r="B52" s="36"/>
      <c r="C52" s="33"/>
      <c r="D52" s="24"/>
      <c r="E52" s="24"/>
      <c r="F52" s="30"/>
      <c r="G52" s="30"/>
      <c r="H52" s="34">
        <f>IF($G$6=50,F52*'選項&amp;設定'!$G$4,0)</f>
        <v>0</v>
      </c>
      <c r="I52" s="34">
        <f>IF(AND(D52&lt;&gt;'選項&amp;設定'!$K$7,$G$6='選項&amp;設定'!$C$5),0,IF(AND(D52='選項&amp;設定'!$K$7,$G$6='選項&amp;設定'!$C$5,G52&lt;=('選項&amp;設定'!$I$6)),ROUNDDOWN(G52*'選項&amp;設定'!$J$6,0),IF(AND(D52='選項&amp;設定'!$K$7,$G$6='選項&amp;設定'!$C$5,G52&gt;('選項&amp;設定'!$I$6)),ROUNDDOWN(G52*'選項&amp;設定'!$J$7,0),IF(AND(D52&lt;&gt;'選項&amp;設定'!$K$7,$G$6='選項&amp;設定'!$C$7,G52&gt;20010),ROUNDDOWN(G52*10%,0),IF(AND(D52&lt;&gt;'選項&amp;設定'!$K$7,$G$6='選項&amp;設定'!$C$7,G52&lt;20011),0,IF(AND(D52&lt;&gt;'選項&amp;設定'!$K$7,$G$6='選項&amp;設定'!$C$8,G52&gt;20010),ROUNDDOWN(G52*10%,0),IF(AND(D52&lt;&gt;'選項&amp;設定'!$K$7,$G$6='選項&amp;設定'!$C$8,G52&lt;20011),0,IF(AND(D52&lt;&gt;'選項&amp;設定'!$K$7,$G$6='選項&amp;設定'!$C$9),0,ROUNDDOWN(G52*20%,0)))))))))</f>
        <v>0</v>
      </c>
      <c r="J52" s="49" t="str">
        <f>IF(D52='選項&amp;設定'!$K$8,"聲明當年度居留達183天"," ")</f>
        <v xml:space="preserve"> </v>
      </c>
      <c r="K52" s="50"/>
      <c r="L52" s="33"/>
      <c r="M52" s="64" t="str">
        <f t="shared" si="1"/>
        <v/>
      </c>
    </row>
    <row r="53" spans="1:13" ht="34.5" customHeight="1" x14ac:dyDescent="0.25">
      <c r="A53" s="29">
        <v>42</v>
      </c>
      <c r="B53" s="36"/>
      <c r="C53" s="33"/>
      <c r="D53" s="24"/>
      <c r="E53" s="24"/>
      <c r="F53" s="30"/>
      <c r="G53" s="30"/>
      <c r="H53" s="34">
        <f>IF($G$6=50,F53*'選項&amp;設定'!$G$4,0)</f>
        <v>0</v>
      </c>
      <c r="I53" s="34">
        <f>IF(AND(D53&lt;&gt;'選項&amp;設定'!$K$7,$G$6='選項&amp;設定'!$C$5),0,IF(AND(D53='選項&amp;設定'!$K$7,$G$6='選項&amp;設定'!$C$5,G53&lt;=('選項&amp;設定'!$I$6)),ROUNDDOWN(G53*'選項&amp;設定'!$J$6,0),IF(AND(D53='選項&amp;設定'!$K$7,$G$6='選項&amp;設定'!$C$5,G53&gt;('選項&amp;設定'!$I$6)),ROUNDDOWN(G53*'選項&amp;設定'!$J$7,0),IF(AND(D53&lt;&gt;'選項&amp;設定'!$K$7,$G$6='選項&amp;設定'!$C$7,G53&gt;20010),ROUNDDOWN(G53*10%,0),IF(AND(D53&lt;&gt;'選項&amp;設定'!$K$7,$G$6='選項&amp;設定'!$C$7,G53&lt;20011),0,IF(AND(D53&lt;&gt;'選項&amp;設定'!$K$7,$G$6='選項&amp;設定'!$C$8,G53&gt;20010),ROUNDDOWN(G53*10%,0),IF(AND(D53&lt;&gt;'選項&amp;設定'!$K$7,$G$6='選項&amp;設定'!$C$8,G53&lt;20011),0,IF(AND(D53&lt;&gt;'選項&amp;設定'!$K$7,$G$6='選項&amp;設定'!$C$9),0,ROUNDDOWN(G53*20%,0)))))))))</f>
        <v>0</v>
      </c>
      <c r="J53" s="49" t="str">
        <f>IF(D53='選項&amp;設定'!$K$8,"聲明當年度居留達183天"," ")</f>
        <v xml:space="preserve"> </v>
      </c>
      <c r="K53" s="50"/>
      <c r="L53" s="33"/>
      <c r="M53" s="64" t="str">
        <f t="shared" si="1"/>
        <v/>
      </c>
    </row>
    <row r="54" spans="1:13" ht="34.5" customHeight="1" x14ac:dyDescent="0.25">
      <c r="A54" s="29">
        <v>43</v>
      </c>
      <c r="B54" s="36"/>
      <c r="C54" s="33"/>
      <c r="D54" s="24"/>
      <c r="E54" s="24"/>
      <c r="F54" s="30"/>
      <c r="G54" s="30"/>
      <c r="H54" s="34">
        <f>IF($G$6=50,F54*'選項&amp;設定'!$G$4,0)</f>
        <v>0</v>
      </c>
      <c r="I54" s="34">
        <f>IF(AND(D54&lt;&gt;'選項&amp;設定'!$K$7,$G$6='選項&amp;設定'!$C$5),0,IF(AND(D54='選項&amp;設定'!$K$7,$G$6='選項&amp;設定'!$C$5,G54&lt;=('選項&amp;設定'!$I$6)),ROUNDDOWN(G54*'選項&amp;設定'!$J$6,0),IF(AND(D54='選項&amp;設定'!$K$7,$G$6='選項&amp;設定'!$C$5,G54&gt;('選項&amp;設定'!$I$6)),ROUNDDOWN(G54*'選項&amp;設定'!$J$7,0),IF(AND(D54&lt;&gt;'選項&amp;設定'!$K$7,$G$6='選項&amp;設定'!$C$7,G54&gt;20010),ROUNDDOWN(G54*10%,0),IF(AND(D54&lt;&gt;'選項&amp;設定'!$K$7,$G$6='選項&amp;設定'!$C$7,G54&lt;20011),0,IF(AND(D54&lt;&gt;'選項&amp;設定'!$K$7,$G$6='選項&amp;設定'!$C$8,G54&gt;20010),ROUNDDOWN(G54*10%,0),IF(AND(D54&lt;&gt;'選項&amp;設定'!$K$7,$G$6='選項&amp;設定'!$C$8,G54&lt;20011),0,IF(AND(D54&lt;&gt;'選項&amp;設定'!$K$7,$G$6='選項&amp;設定'!$C$9),0,ROUNDDOWN(G54*20%,0)))))))))</f>
        <v>0</v>
      </c>
      <c r="J54" s="49" t="str">
        <f>IF(D54='選項&amp;設定'!$K$8,"聲明當年度居留達183天"," ")</f>
        <v xml:space="preserve"> </v>
      </c>
      <c r="K54" s="50"/>
      <c r="L54" s="33"/>
      <c r="M54" s="64" t="str">
        <f t="shared" si="1"/>
        <v/>
      </c>
    </row>
    <row r="55" spans="1:13" ht="34.5" customHeight="1" x14ac:dyDescent="0.25">
      <c r="A55" s="29">
        <v>44</v>
      </c>
      <c r="B55" s="36"/>
      <c r="C55" s="33"/>
      <c r="D55" s="24"/>
      <c r="E55" s="24"/>
      <c r="F55" s="30"/>
      <c r="G55" s="30"/>
      <c r="H55" s="34">
        <f>IF($G$6=50,F55*'選項&amp;設定'!$G$4,0)</f>
        <v>0</v>
      </c>
      <c r="I55" s="34">
        <f>IF(AND(D55&lt;&gt;'選項&amp;設定'!$K$7,$G$6='選項&amp;設定'!$C$5),0,IF(AND(D55='選項&amp;設定'!$K$7,$G$6='選項&amp;設定'!$C$5,G55&lt;=('選項&amp;設定'!$I$6)),ROUNDDOWN(G55*'選項&amp;設定'!$J$6,0),IF(AND(D55='選項&amp;設定'!$K$7,$G$6='選項&amp;設定'!$C$5,G55&gt;('選項&amp;設定'!$I$6)),ROUNDDOWN(G55*'選項&amp;設定'!$J$7,0),IF(AND(D55&lt;&gt;'選項&amp;設定'!$K$7,$G$6='選項&amp;設定'!$C$7,G55&gt;20010),ROUNDDOWN(G55*10%,0),IF(AND(D55&lt;&gt;'選項&amp;設定'!$K$7,$G$6='選項&amp;設定'!$C$7,G55&lt;20011),0,IF(AND(D55&lt;&gt;'選項&amp;設定'!$K$7,$G$6='選項&amp;設定'!$C$8,G55&gt;20010),ROUNDDOWN(G55*10%,0),IF(AND(D55&lt;&gt;'選項&amp;設定'!$K$7,$G$6='選項&amp;設定'!$C$8,G55&lt;20011),0,IF(AND(D55&lt;&gt;'選項&amp;設定'!$K$7,$G$6='選項&amp;設定'!$C$9),0,ROUNDDOWN(G55*20%,0)))))))))</f>
        <v>0</v>
      </c>
      <c r="J55" s="49" t="str">
        <f>IF(D55='選項&amp;設定'!$K$8,"聲明當年度居留達183天"," ")</f>
        <v xml:space="preserve"> </v>
      </c>
      <c r="K55" s="50"/>
      <c r="L55" s="33"/>
      <c r="M55" s="64" t="str">
        <f t="shared" si="1"/>
        <v/>
      </c>
    </row>
    <row r="56" spans="1:13" ht="34.5" customHeight="1" x14ac:dyDescent="0.25">
      <c r="A56" s="29">
        <v>45</v>
      </c>
      <c r="B56" s="36"/>
      <c r="C56" s="33"/>
      <c r="D56" s="24"/>
      <c r="E56" s="24"/>
      <c r="F56" s="30"/>
      <c r="G56" s="30"/>
      <c r="H56" s="34">
        <f>IF($G$6=50,F56*'選項&amp;設定'!$G$4,0)</f>
        <v>0</v>
      </c>
      <c r="I56" s="34">
        <f>IF(AND(D56&lt;&gt;'選項&amp;設定'!$K$7,$G$6='選項&amp;設定'!$C$5),0,IF(AND(D56='選項&amp;設定'!$K$7,$G$6='選項&amp;設定'!$C$5,G56&lt;=('選項&amp;設定'!$I$6)),ROUNDDOWN(G56*'選項&amp;設定'!$J$6,0),IF(AND(D56='選項&amp;設定'!$K$7,$G$6='選項&amp;設定'!$C$5,G56&gt;('選項&amp;設定'!$I$6)),ROUNDDOWN(G56*'選項&amp;設定'!$J$7,0),IF(AND(D56&lt;&gt;'選項&amp;設定'!$K$7,$G$6='選項&amp;設定'!$C$7,G56&gt;20010),ROUNDDOWN(G56*10%,0),IF(AND(D56&lt;&gt;'選項&amp;設定'!$K$7,$G$6='選項&amp;設定'!$C$7,G56&lt;20011),0,IF(AND(D56&lt;&gt;'選項&amp;設定'!$K$7,$G$6='選項&amp;設定'!$C$8,G56&gt;20010),ROUNDDOWN(G56*10%,0),IF(AND(D56&lt;&gt;'選項&amp;設定'!$K$7,$G$6='選項&amp;設定'!$C$8,G56&lt;20011),0,IF(AND(D56&lt;&gt;'選項&amp;設定'!$K$7,$G$6='選項&amp;設定'!$C$9),0,ROUNDDOWN(G56*20%,0)))))))))</f>
        <v>0</v>
      </c>
      <c r="J56" s="49" t="str">
        <f>IF(D56='選項&amp;設定'!$K$8,"聲明當年度居留達183天"," ")</f>
        <v xml:space="preserve"> </v>
      </c>
      <c r="K56" s="50"/>
      <c r="L56" s="33"/>
      <c r="M56" s="64" t="str">
        <f t="shared" si="1"/>
        <v/>
      </c>
    </row>
    <row r="57" spans="1:13" ht="34.5" customHeight="1" x14ac:dyDescent="0.25">
      <c r="A57" s="29">
        <v>46</v>
      </c>
      <c r="B57" s="36"/>
      <c r="C57" s="33"/>
      <c r="D57" s="24"/>
      <c r="E57" s="24"/>
      <c r="F57" s="30"/>
      <c r="G57" s="30"/>
      <c r="H57" s="34">
        <f>IF($G$6=50,F57*'選項&amp;設定'!$G$4,0)</f>
        <v>0</v>
      </c>
      <c r="I57" s="34">
        <f>IF(AND(D57&lt;&gt;'選項&amp;設定'!$K$7,$G$6='選項&amp;設定'!$C$5),0,IF(AND(D57='選項&amp;設定'!$K$7,$G$6='選項&amp;設定'!$C$5,G57&lt;=('選項&amp;設定'!$I$6)),ROUNDDOWN(G57*'選項&amp;設定'!$J$6,0),IF(AND(D57='選項&amp;設定'!$K$7,$G$6='選項&amp;設定'!$C$5,G57&gt;('選項&amp;設定'!$I$6)),ROUNDDOWN(G57*'選項&amp;設定'!$J$7,0),IF(AND(D57&lt;&gt;'選項&amp;設定'!$K$7,$G$6='選項&amp;設定'!$C$7,G57&gt;20010),ROUNDDOWN(G57*10%,0),IF(AND(D57&lt;&gt;'選項&amp;設定'!$K$7,$G$6='選項&amp;設定'!$C$7,G57&lt;20011),0,IF(AND(D57&lt;&gt;'選項&amp;設定'!$K$7,$G$6='選項&amp;設定'!$C$8,G57&gt;20010),ROUNDDOWN(G57*10%,0),IF(AND(D57&lt;&gt;'選項&amp;設定'!$K$7,$G$6='選項&amp;設定'!$C$8,G57&lt;20011),0,IF(AND(D57&lt;&gt;'選項&amp;設定'!$K$7,$G$6='選項&amp;設定'!$C$9),0,ROUNDDOWN(G57*20%,0)))))))))</f>
        <v>0</v>
      </c>
      <c r="J57" s="49" t="str">
        <f>IF(D57='選項&amp;設定'!$K$8,"聲明當年度居留達183天"," ")</f>
        <v xml:space="preserve"> </v>
      </c>
      <c r="K57" s="50"/>
      <c r="L57" s="33"/>
      <c r="M57" s="64" t="str">
        <f t="shared" si="1"/>
        <v/>
      </c>
    </row>
    <row r="58" spans="1:13" ht="34.5" customHeight="1" x14ac:dyDescent="0.25">
      <c r="A58" s="29">
        <v>47</v>
      </c>
      <c r="B58" s="36"/>
      <c r="C58" s="33"/>
      <c r="D58" s="24"/>
      <c r="E58" s="24"/>
      <c r="F58" s="30"/>
      <c r="G58" s="30"/>
      <c r="H58" s="34">
        <f>IF($G$6=50,F58*'選項&amp;設定'!$G$4,0)</f>
        <v>0</v>
      </c>
      <c r="I58" s="34">
        <f>IF(AND(D58&lt;&gt;'選項&amp;設定'!$K$7,$G$6='選項&amp;設定'!$C$5),0,IF(AND(D58='選項&amp;設定'!$K$7,$G$6='選項&amp;設定'!$C$5,G58&lt;=('選項&amp;設定'!$I$6)),ROUNDDOWN(G58*'選項&amp;設定'!$J$6,0),IF(AND(D58='選項&amp;設定'!$K$7,$G$6='選項&amp;設定'!$C$5,G58&gt;('選項&amp;設定'!$I$6)),ROUNDDOWN(G58*'選項&amp;設定'!$J$7,0),IF(AND(D58&lt;&gt;'選項&amp;設定'!$K$7,$G$6='選項&amp;設定'!$C$7,G58&gt;20010),ROUNDDOWN(G58*10%,0),IF(AND(D58&lt;&gt;'選項&amp;設定'!$K$7,$G$6='選項&amp;設定'!$C$7,G58&lt;20011),0,IF(AND(D58&lt;&gt;'選項&amp;設定'!$K$7,$G$6='選項&amp;設定'!$C$8,G58&gt;20010),ROUNDDOWN(G58*10%,0),IF(AND(D58&lt;&gt;'選項&amp;設定'!$K$7,$G$6='選項&amp;設定'!$C$8,G58&lt;20011),0,IF(AND(D58&lt;&gt;'選項&amp;設定'!$K$7,$G$6='選項&amp;設定'!$C$9),0,ROUNDDOWN(G58*20%,0)))))))))</f>
        <v>0</v>
      </c>
      <c r="J58" s="49" t="str">
        <f>IF(D58='選項&amp;設定'!$K$8,"聲明當年度居留達183天"," ")</f>
        <v xml:space="preserve"> </v>
      </c>
      <c r="K58" s="50"/>
      <c r="L58" s="33"/>
      <c r="M58" s="64" t="str">
        <f t="shared" si="1"/>
        <v/>
      </c>
    </row>
    <row r="59" spans="1:13" ht="34.5" customHeight="1" x14ac:dyDescent="0.25">
      <c r="A59" s="29">
        <v>48</v>
      </c>
      <c r="B59" s="36"/>
      <c r="C59" s="33"/>
      <c r="D59" s="24"/>
      <c r="E59" s="24"/>
      <c r="F59" s="30"/>
      <c r="G59" s="30"/>
      <c r="H59" s="34">
        <f>IF($G$6=50,F59*'選項&amp;設定'!$G$4,0)</f>
        <v>0</v>
      </c>
      <c r="I59" s="34">
        <f>IF(AND(D59&lt;&gt;'選項&amp;設定'!$K$7,$G$6='選項&amp;設定'!$C$5),0,IF(AND(D59='選項&amp;設定'!$K$7,$G$6='選項&amp;設定'!$C$5,G59&lt;=('選項&amp;設定'!$I$6)),ROUNDDOWN(G59*'選項&amp;設定'!$J$6,0),IF(AND(D59='選項&amp;設定'!$K$7,$G$6='選項&amp;設定'!$C$5,G59&gt;('選項&amp;設定'!$I$6)),ROUNDDOWN(G59*'選項&amp;設定'!$J$7,0),IF(AND(D59&lt;&gt;'選項&amp;設定'!$K$7,$G$6='選項&amp;設定'!$C$7,G59&gt;20010),ROUNDDOWN(G59*10%,0),IF(AND(D59&lt;&gt;'選項&amp;設定'!$K$7,$G$6='選項&amp;設定'!$C$7,G59&lt;20011),0,IF(AND(D59&lt;&gt;'選項&amp;設定'!$K$7,$G$6='選項&amp;設定'!$C$8,G59&gt;20010),ROUNDDOWN(G59*10%,0),IF(AND(D59&lt;&gt;'選項&amp;設定'!$K$7,$G$6='選項&amp;設定'!$C$8,G59&lt;20011),0,IF(AND(D59&lt;&gt;'選項&amp;設定'!$K$7,$G$6='選項&amp;設定'!$C$9),0,ROUNDDOWN(G59*20%,0)))))))))</f>
        <v>0</v>
      </c>
      <c r="J59" s="49" t="str">
        <f>IF(D59='選項&amp;設定'!$K$8,"聲明當年度居留達183天"," ")</f>
        <v xml:space="preserve"> </v>
      </c>
      <c r="K59" s="50"/>
      <c r="L59" s="33"/>
      <c r="M59" s="64" t="str">
        <f t="shared" si="1"/>
        <v/>
      </c>
    </row>
    <row r="60" spans="1:13" ht="34.5" customHeight="1" x14ac:dyDescent="0.25">
      <c r="A60" s="29">
        <v>49</v>
      </c>
      <c r="B60" s="36"/>
      <c r="C60" s="33"/>
      <c r="D60" s="24"/>
      <c r="E60" s="24"/>
      <c r="F60" s="30"/>
      <c r="G60" s="30"/>
      <c r="H60" s="34">
        <f>IF($G$6=50,F60*'選項&amp;設定'!$G$4,0)</f>
        <v>0</v>
      </c>
      <c r="I60" s="34">
        <f>IF(AND(D60&lt;&gt;'選項&amp;設定'!$K$7,$G$6='選項&amp;設定'!$C$5),0,IF(AND(D60='選項&amp;設定'!$K$7,$G$6='選項&amp;設定'!$C$5,G60&lt;=('選項&amp;設定'!$I$6)),ROUNDDOWN(G60*'選項&amp;設定'!$J$6,0),IF(AND(D60='選項&amp;設定'!$K$7,$G$6='選項&amp;設定'!$C$5,G60&gt;('選項&amp;設定'!$I$6)),ROUNDDOWN(G60*'選項&amp;設定'!$J$7,0),IF(AND(D60&lt;&gt;'選項&amp;設定'!$K$7,$G$6='選項&amp;設定'!$C$7,G60&gt;20010),ROUNDDOWN(G60*10%,0),IF(AND(D60&lt;&gt;'選項&amp;設定'!$K$7,$G$6='選項&amp;設定'!$C$7,G60&lt;20011),0,IF(AND(D60&lt;&gt;'選項&amp;設定'!$K$7,$G$6='選項&amp;設定'!$C$8,G60&gt;20010),ROUNDDOWN(G60*10%,0),IF(AND(D60&lt;&gt;'選項&amp;設定'!$K$7,$G$6='選項&amp;設定'!$C$8,G60&lt;20011),0,IF(AND(D60&lt;&gt;'選項&amp;設定'!$K$7,$G$6='選項&amp;設定'!$C$9),0,ROUNDDOWN(G60*20%,0)))))))))</f>
        <v>0</v>
      </c>
      <c r="J60" s="49" t="str">
        <f>IF(D60='選項&amp;設定'!$K$8,"聲明當年度居留達183天"," ")</f>
        <v xml:space="preserve"> </v>
      </c>
      <c r="K60" s="50"/>
      <c r="L60" s="33"/>
      <c r="M60" s="64" t="str">
        <f t="shared" si="1"/>
        <v/>
      </c>
    </row>
    <row r="61" spans="1:13" ht="34.5" customHeight="1" x14ac:dyDescent="0.25">
      <c r="A61" s="29">
        <v>50</v>
      </c>
      <c r="B61" s="36"/>
      <c r="C61" s="33"/>
      <c r="D61" s="24"/>
      <c r="E61" s="24"/>
      <c r="F61" s="30"/>
      <c r="G61" s="30"/>
      <c r="H61" s="34">
        <f>IF($G$6=50,F61*'選項&amp;設定'!$G$4,0)</f>
        <v>0</v>
      </c>
      <c r="I61" s="34">
        <f>IF(AND(D61&lt;&gt;'選項&amp;設定'!$K$7,$G$6='選項&amp;設定'!$C$5),0,IF(AND(D61='選項&amp;設定'!$K$7,$G$6='選項&amp;設定'!$C$5,G61&lt;=('選項&amp;設定'!$I$6)),ROUNDDOWN(G61*'選項&amp;設定'!$J$6,0),IF(AND(D61='選項&amp;設定'!$K$7,$G$6='選項&amp;設定'!$C$5,G61&gt;('選項&amp;設定'!$I$6)),ROUNDDOWN(G61*'選項&amp;設定'!$J$7,0),IF(AND(D61&lt;&gt;'選項&amp;設定'!$K$7,$G$6='選項&amp;設定'!$C$7,G61&gt;20010),ROUNDDOWN(G61*10%,0),IF(AND(D61&lt;&gt;'選項&amp;設定'!$K$7,$G$6='選項&amp;設定'!$C$7,G61&lt;20011),0,IF(AND(D61&lt;&gt;'選項&amp;設定'!$K$7,$G$6='選項&amp;設定'!$C$8,G61&gt;20010),ROUNDDOWN(G61*10%,0),IF(AND(D61&lt;&gt;'選項&amp;設定'!$K$7,$G$6='選項&amp;設定'!$C$8,G61&lt;20011),0,IF(AND(D61&lt;&gt;'選項&amp;設定'!$K$7,$G$6='選項&amp;設定'!$C$9),0,ROUNDDOWN(G61*20%,0)))))))))</f>
        <v>0</v>
      </c>
      <c r="J61" s="49" t="str">
        <f>IF(D61='選項&amp;設定'!$K$8,"聲明當年度居留達183天"," ")</f>
        <v xml:space="preserve"> </v>
      </c>
      <c r="K61" s="50"/>
      <c r="L61" s="33"/>
      <c r="M61" s="64" t="str">
        <f t="shared" si="1"/>
        <v/>
      </c>
    </row>
    <row r="62" spans="1:13" ht="33" customHeight="1" x14ac:dyDescent="0.25">
      <c r="A62" s="165" t="s">
        <v>39</v>
      </c>
      <c r="B62" s="165"/>
      <c r="C62" s="165"/>
      <c r="D62" s="165"/>
      <c r="E62" s="165"/>
      <c r="F62" s="32">
        <f>SUM(F12:F61)</f>
        <v>0</v>
      </c>
      <c r="G62" s="32">
        <f t="shared" ref="G62:I62" si="2">SUM(G12:G61)</f>
        <v>0</v>
      </c>
      <c r="H62" s="32">
        <f t="shared" si="2"/>
        <v>0</v>
      </c>
      <c r="I62" s="32">
        <f t="shared" si="2"/>
        <v>0</v>
      </c>
      <c r="J62" s="166"/>
      <c r="K62" s="167"/>
      <c r="L62" s="51"/>
    </row>
    <row r="63" spans="1:13" s="37" customFormat="1" ht="24" customHeight="1" x14ac:dyDescent="0.25">
      <c r="A63" s="168"/>
      <c r="B63" s="168"/>
      <c r="C63" s="81"/>
      <c r="E63" s="76"/>
      <c r="F63" s="187"/>
      <c r="G63" s="187"/>
      <c r="H63" s="38"/>
      <c r="I63" s="38"/>
      <c r="J63" s="38"/>
      <c r="K63" s="38"/>
      <c r="L63" s="60" t="s">
        <v>71</v>
      </c>
    </row>
    <row r="64" spans="1:13" s="37" customFormat="1" ht="19.8" customHeight="1" x14ac:dyDescent="0.25">
      <c r="A64" s="170" t="s">
        <v>52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</row>
    <row r="65" spans="1:12" ht="20.25" customHeight="1" x14ac:dyDescent="0.25">
      <c r="A65" s="149" t="s">
        <v>17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</row>
    <row r="66" spans="1:12" s="28" customFormat="1" ht="16.2" customHeight="1" x14ac:dyDescent="0.25">
      <c r="A66" s="145" t="s">
        <v>34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</row>
    <row r="67" spans="1:12" s="28" customFormat="1" ht="16.2" customHeight="1" x14ac:dyDescent="0.25">
      <c r="A67" s="144" t="s">
        <v>41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</row>
    <row r="68" spans="1:12" s="28" customFormat="1" ht="16.2" customHeight="1" x14ac:dyDescent="0.25">
      <c r="A68" s="144" t="s">
        <v>36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</row>
    <row r="69" spans="1:12" s="28" customFormat="1" ht="16.2" customHeight="1" x14ac:dyDescent="0.25">
      <c r="A69" s="144" t="str">
        <f>"4.外僑非居住者，所得類別50應按每月薪資給付額≦NT$"&amp;'選項&amp;設定'!I6&amp;"扣取6%稅額，每月薪資給付額≧NT$"&amp;'選項&amp;設定'!I6+1&amp;"扣取18%稅額並檢附居留證或護照影本。"</f>
        <v>4.外僑非居住者，所得類別50應按每月薪資給付額≦NT$44250扣取6%稅額，每月薪資給付額≧NT$44251扣取18%稅額並檢附居留證或護照影本。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</row>
    <row r="70" spans="1:12" s="28" customFormat="1" ht="14.25" customHeight="1" x14ac:dyDescent="0.25">
      <c r="A70" s="145" t="s">
        <v>38</v>
      </c>
      <c r="B70" s="145"/>
      <c r="C70" s="145"/>
      <c r="D70" s="145"/>
      <c r="E70" s="145"/>
      <c r="F70" s="151" t="s">
        <v>37</v>
      </c>
      <c r="G70" s="151"/>
      <c r="H70" s="152" t="s">
        <v>33</v>
      </c>
      <c r="I70" s="152"/>
      <c r="J70" s="152"/>
      <c r="K70" s="152"/>
      <c r="L70" s="152"/>
    </row>
  </sheetData>
  <sheetProtection sheet="1" objects="1" scenarios="1" selectLockedCells="1" selectUnlockedCells="1"/>
  <mergeCells count="35">
    <mergeCell ref="A68:L68"/>
    <mergeCell ref="A69:L69"/>
    <mergeCell ref="A70:E70"/>
    <mergeCell ref="F70:G70"/>
    <mergeCell ref="H70:L70"/>
    <mergeCell ref="A67:L67"/>
    <mergeCell ref="H9:H10"/>
    <mergeCell ref="I9:I11"/>
    <mergeCell ref="J9:K11"/>
    <mergeCell ref="L9:L11"/>
    <mergeCell ref="A62:E62"/>
    <mergeCell ref="J62:K62"/>
    <mergeCell ref="A63:B63"/>
    <mergeCell ref="F63:G63"/>
    <mergeCell ref="A64:L64"/>
    <mergeCell ref="A65:L65"/>
    <mergeCell ref="A66:L66"/>
    <mergeCell ref="A6:B6"/>
    <mergeCell ref="C6:D6"/>
    <mergeCell ref="E6:F6"/>
    <mergeCell ref="I6:J6"/>
    <mergeCell ref="A9:A11"/>
    <mergeCell ref="B9:B11"/>
    <mergeCell ref="C9:C10"/>
    <mergeCell ref="D9:D11"/>
    <mergeCell ref="E9:E11"/>
    <mergeCell ref="F9:G10"/>
    <mergeCell ref="A1:D1"/>
    <mergeCell ref="A2:L2"/>
    <mergeCell ref="A3:L3"/>
    <mergeCell ref="A4:B4"/>
    <mergeCell ref="A5:B5"/>
    <mergeCell ref="C5:E5"/>
    <mergeCell ref="G5:H5"/>
    <mergeCell ref="G4:H4"/>
  </mergeCells>
  <phoneticPr fontId="8" type="noConversion"/>
  <conditionalFormatting sqref="C12:C21">
    <cfRule type="expression" dxfId="20" priority="7">
      <formula>LEN(C12)&lt;&gt;10</formula>
    </cfRule>
  </conditionalFormatting>
  <conditionalFormatting sqref="C12">
    <cfRule type="containsBlanks" dxfId="19" priority="6">
      <formula>LEN(TRIM(C12))=0</formula>
    </cfRule>
  </conditionalFormatting>
  <conditionalFormatting sqref="C13:C21">
    <cfRule type="containsBlanks" dxfId="18" priority="5">
      <formula>LEN(TRIM(C13))=0</formula>
    </cfRule>
  </conditionalFormatting>
  <conditionalFormatting sqref="C12">
    <cfRule type="containsBlanks" dxfId="17" priority="4">
      <formula>LEN(TRIM(C12))=0</formula>
    </cfRule>
  </conditionalFormatting>
  <conditionalFormatting sqref="C12">
    <cfRule type="containsBlanks" dxfId="16" priority="3">
      <formula>LEN(TRIM(C12))=0</formula>
    </cfRule>
  </conditionalFormatting>
  <conditionalFormatting sqref="C22:C61">
    <cfRule type="expression" dxfId="15" priority="2">
      <formula>LEN(C22)&lt;&gt;10</formula>
    </cfRule>
  </conditionalFormatting>
  <conditionalFormatting sqref="C22:C61">
    <cfRule type="containsBlanks" dxfId="14" priority="1">
      <formula>LEN(TRIM(C22))=0</formula>
    </cfRule>
  </conditionalFormatting>
  <hyperlinks>
    <hyperlink ref="F70" r:id="rId1" xr:uid="{00000000-0004-0000-0700-000000000000}"/>
  </hyperlinks>
  <printOptions horizontalCentered="1"/>
  <pageMargins left="0.70866141732283472" right="0.70866141732283472" top="0.74803149606299213" bottom="0.74803149606299213" header="0.31496062992125984" footer="0.51181102362204722"/>
  <pageSetup paperSize="9" scale="69" fitToHeight="0" orientation="landscape" r:id="rId2"/>
  <headerFooter>
    <oddFooter>&amp;L&amp;"標楷體,標準"&amp;14承辦單位:&amp;C&amp;"標楷體,標準"&amp;14承辦人核章/分機:&amp;R&amp;P/&amp;N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'選項&amp;設定'!$E$5:$E$9</xm:f>
          </x14:formula1>
          <xm:sqref>C6</xm:sqref>
        </x14:dataValidation>
        <x14:dataValidation type="list" allowBlank="1" showInputMessage="1" showErrorMessage="1" xr:uid="{00000000-0002-0000-0700-000001000000}">
          <x14:formula1>
            <xm:f>'選項&amp;設定'!$K$5:$K$8</xm:f>
          </x14:formula1>
          <xm:sqref>D12:D61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具名範圍</vt:lpstr>
      </vt:variant>
      <vt:variant>
        <vt:i4>18</vt:i4>
      </vt:variant>
    </vt:vector>
  </HeadingPairs>
  <TitlesOfParts>
    <vt:vector size="30" baseType="lpstr">
      <vt:lpstr>清冊選項</vt:lpstr>
      <vt:lpstr>歸戶清冊</vt:lpstr>
      <vt:lpstr>歸戶清冊填表範例</vt:lpstr>
      <vt:lpstr>其他給付匯入</vt:lpstr>
      <vt:lpstr>歸戶清冊(50筆)</vt:lpstr>
      <vt:lpstr>歸戶清冊(100筆)</vt:lpstr>
      <vt:lpstr>歸戶清冊(員工獎品禮券)</vt:lpstr>
      <vt:lpstr>歸戶清冊(訪談問券施測)</vt:lpstr>
      <vt:lpstr>歸戶清冊(稿費競賽作品版權歸公)</vt:lpstr>
      <vt:lpstr>歸戶清冊(各項比賽、摸彩活動獎金禮券)</vt:lpstr>
      <vt:lpstr>歸戶清冊(非屬職務之其他所得獎品禮券)</vt:lpstr>
      <vt:lpstr>選項&amp;設定</vt:lpstr>
      <vt:lpstr>歸戶清冊!Print_Area</vt:lpstr>
      <vt:lpstr>'歸戶清冊(100筆)'!Print_Area</vt:lpstr>
      <vt:lpstr>'歸戶清冊(50筆)'!Print_Area</vt:lpstr>
      <vt:lpstr>'歸戶清冊(各項比賽、摸彩活動獎金禮券)'!Print_Area</vt:lpstr>
      <vt:lpstr>'歸戶清冊(非屬職務之其他所得獎品禮券)'!Print_Area</vt:lpstr>
      <vt:lpstr>'歸戶清冊(員工獎品禮券)'!Print_Area</vt:lpstr>
      <vt:lpstr>'歸戶清冊(訪談問券施測)'!Print_Area</vt:lpstr>
      <vt:lpstr>'歸戶清冊(稿費競賽作品版權歸公)'!Print_Area</vt:lpstr>
      <vt:lpstr>歸戶清冊填表範例!Print_Area</vt:lpstr>
      <vt:lpstr>歸戶清冊!Print_Titles</vt:lpstr>
      <vt:lpstr>'歸戶清冊(100筆)'!Print_Titles</vt:lpstr>
      <vt:lpstr>'歸戶清冊(50筆)'!Print_Titles</vt:lpstr>
      <vt:lpstr>'歸戶清冊(各項比賽、摸彩活動獎金禮券)'!Print_Titles</vt:lpstr>
      <vt:lpstr>'歸戶清冊(非屬職務之其他所得獎品禮券)'!Print_Titles</vt:lpstr>
      <vt:lpstr>'歸戶清冊(員工獎品禮券)'!Print_Titles</vt:lpstr>
      <vt:lpstr>'歸戶清冊(訪談問券施測)'!Print_Titles</vt:lpstr>
      <vt:lpstr>'歸戶清冊(稿費競賽作品版權歸公)'!Print_Titles</vt:lpstr>
      <vt:lpstr>歸戶清冊填表範例!Print_Titles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1535</dc:creator>
  <cp:lastModifiedBy>User</cp:lastModifiedBy>
  <cp:lastPrinted>2026-03-18T02:47:28Z</cp:lastPrinted>
  <dcterms:created xsi:type="dcterms:W3CDTF">2021-04-23T03:35:37Z</dcterms:created>
  <dcterms:modified xsi:type="dcterms:W3CDTF">2026-03-18T02:48:03Z</dcterms:modified>
</cp:coreProperties>
</file>